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7940" windowHeight="12630" activeTab="0"/>
  </bookViews>
  <sheets>
    <sheet name="上下水道料金計算表（H24.4～）" sheetId="1" r:id="rId1"/>
  </sheets>
  <definedNames>
    <definedName name="_xlnm.Print_Area" localSheetId="0">'上下水道料金計算表（H24.4～）'!$P$2:$BC$88</definedName>
    <definedName name="_xlnm.Print_Titles" localSheetId="0">'上下水道料金計算表（H24.4～）'!$BD:$BE</definedName>
    <definedName name="Z_43363757_5F37_483A_8747_AB82EAA7A4B1_.wvu.Cols" localSheetId="0" hidden="1">'上下水道料金計算表（H24.4～）'!$BD:$CN</definedName>
    <definedName name="Z_43363757_5F37_483A_8747_AB82EAA7A4B1_.wvu.PrintArea" localSheetId="0" hidden="1">'上下水道料金計算表（H24.4～）'!$P$2:$BC$88</definedName>
    <definedName name="Z_43363757_5F37_483A_8747_AB82EAA7A4B1_.wvu.PrintTitles" localSheetId="0" hidden="1">'上下水道料金計算表（H24.4～）'!$BD:$BE</definedName>
  </definedNames>
  <calcPr fullCalcOnLoad="1"/>
</workbook>
</file>

<file path=xl/sharedStrings.xml><?xml version="1.0" encoding="utf-8"?>
<sst xmlns="http://schemas.openxmlformats.org/spreadsheetml/2006/main" count="1941" uniqueCount="456">
  <si>
    <t>郵便番号</t>
  </si>
  <si>
    <t>所在地</t>
  </si>
  <si>
    <t>水道科目</t>
  </si>
  <si>
    <t>622-0063</t>
  </si>
  <si>
    <t>園部町天引</t>
  </si>
  <si>
    <t>簡易水道料金</t>
  </si>
  <si>
    <t>622-0012</t>
  </si>
  <si>
    <t>園部町内林町</t>
  </si>
  <si>
    <t>上水道料金</t>
  </si>
  <si>
    <t>622-0021</t>
  </si>
  <si>
    <t>園部町瓜生野</t>
  </si>
  <si>
    <t>622-0065</t>
  </si>
  <si>
    <t>園部町大河内</t>
  </si>
  <si>
    <t>622-0033</t>
  </si>
  <si>
    <t>園部町大戸</t>
  </si>
  <si>
    <t>622-0054</t>
  </si>
  <si>
    <t>園部町大西</t>
  </si>
  <si>
    <t>622-0036</t>
  </si>
  <si>
    <t>園部町越方</t>
  </si>
  <si>
    <t>622-0043</t>
  </si>
  <si>
    <t>園部町小山西町</t>
  </si>
  <si>
    <t>622-0041</t>
  </si>
  <si>
    <t>園部町小山東町</t>
  </si>
  <si>
    <t>622-0011</t>
  </si>
  <si>
    <t>園部町上木崎町</t>
  </si>
  <si>
    <t>622-0014</t>
  </si>
  <si>
    <t>園部町上本町</t>
  </si>
  <si>
    <t>622-0016</t>
  </si>
  <si>
    <t>園部町河原町</t>
  </si>
  <si>
    <t>622-0015</t>
  </si>
  <si>
    <t>園部町木崎町</t>
  </si>
  <si>
    <t>622-0046</t>
  </si>
  <si>
    <t>園部町口人</t>
  </si>
  <si>
    <t>622-0022</t>
  </si>
  <si>
    <t>園部町熊崎</t>
  </si>
  <si>
    <t>622-0034</t>
  </si>
  <si>
    <t>園部町熊原</t>
  </si>
  <si>
    <t>622-0052</t>
  </si>
  <si>
    <t>園部町黒田</t>
  </si>
  <si>
    <t>622-0047</t>
  </si>
  <si>
    <t>園部町口司</t>
  </si>
  <si>
    <t>622-0004</t>
  </si>
  <si>
    <t>園部町小桜町</t>
  </si>
  <si>
    <t>622-0042</t>
  </si>
  <si>
    <t>園部町栄町</t>
  </si>
  <si>
    <t>622-0035</t>
  </si>
  <si>
    <t>園部町佐切</t>
  </si>
  <si>
    <t>622-0055</t>
  </si>
  <si>
    <t>園部町宍人</t>
  </si>
  <si>
    <t>622-0044</t>
  </si>
  <si>
    <t>園部町城南町</t>
  </si>
  <si>
    <t>622-0023</t>
  </si>
  <si>
    <t>園部町新堂</t>
  </si>
  <si>
    <t>622-0003</t>
  </si>
  <si>
    <t>園部町新町</t>
  </si>
  <si>
    <t>622-0024</t>
  </si>
  <si>
    <t>園部町千妻</t>
  </si>
  <si>
    <t>622-0025</t>
  </si>
  <si>
    <t>園部町曽我谷</t>
  </si>
  <si>
    <t>622-0032</t>
  </si>
  <si>
    <t>園部町高屋</t>
  </si>
  <si>
    <t>622-0062</t>
  </si>
  <si>
    <t>園部町竹井</t>
  </si>
  <si>
    <t>622-0057</t>
  </si>
  <si>
    <t>園部町殿谷</t>
  </si>
  <si>
    <t>622-0061</t>
  </si>
  <si>
    <t>園部町仁江</t>
  </si>
  <si>
    <t>622-0056</t>
  </si>
  <si>
    <t>園部町埴生</t>
  </si>
  <si>
    <t>622-0045</t>
  </si>
  <si>
    <t>園部町半田</t>
  </si>
  <si>
    <t>622-0031</t>
  </si>
  <si>
    <t>園部町船岡</t>
  </si>
  <si>
    <t>622-0053</t>
  </si>
  <si>
    <t>園部町船阪</t>
  </si>
  <si>
    <t>622-0064</t>
  </si>
  <si>
    <t>園部町法京</t>
  </si>
  <si>
    <t>622-0013</t>
  </si>
  <si>
    <t>園部町本町</t>
  </si>
  <si>
    <t>622-0002</t>
  </si>
  <si>
    <t>園部町美園町</t>
  </si>
  <si>
    <t>622-0059</t>
  </si>
  <si>
    <t>園部町南大谷</t>
  </si>
  <si>
    <t>622-0066</t>
  </si>
  <si>
    <t>園部町南八田</t>
  </si>
  <si>
    <t>622-0001</t>
  </si>
  <si>
    <t>園部町宮町</t>
  </si>
  <si>
    <t>園部町横田</t>
  </si>
  <si>
    <t>622-0017</t>
  </si>
  <si>
    <t>園部町若松町</t>
  </si>
  <si>
    <t>622-0058</t>
  </si>
  <si>
    <t>園部町若森</t>
  </si>
  <si>
    <t>八木町青戸</t>
  </si>
  <si>
    <t>629-0112</t>
  </si>
  <si>
    <t>八木町池上</t>
  </si>
  <si>
    <t>629-0164</t>
  </si>
  <si>
    <t>八木町池ノ内</t>
  </si>
  <si>
    <t>629-0152</t>
  </si>
  <si>
    <t>八木町大藪</t>
  </si>
  <si>
    <t>629-0113</t>
  </si>
  <si>
    <t>八木町刑部</t>
  </si>
  <si>
    <t>629-0271</t>
  </si>
  <si>
    <t>八木町神吉</t>
  </si>
  <si>
    <t>629-0133</t>
  </si>
  <si>
    <t>八木町観音寺</t>
  </si>
  <si>
    <t>629-0114</t>
  </si>
  <si>
    <t>八木町北廣瀬</t>
  </si>
  <si>
    <t>629-0131</t>
  </si>
  <si>
    <t>八木町北屋賀</t>
  </si>
  <si>
    <t>八木町木原</t>
  </si>
  <si>
    <t>629-0154</t>
  </si>
  <si>
    <t>八木町柴山</t>
  </si>
  <si>
    <t>629-0163</t>
  </si>
  <si>
    <t>八木町玉ノ井</t>
  </si>
  <si>
    <t>629-0162</t>
  </si>
  <si>
    <t>八木町鳥羽</t>
  </si>
  <si>
    <t>629-0134</t>
  </si>
  <si>
    <t>八木町西田</t>
  </si>
  <si>
    <t>629-0111</t>
  </si>
  <si>
    <t>八木町野条</t>
  </si>
  <si>
    <t>629-0104</t>
  </si>
  <si>
    <t>八木町日置</t>
  </si>
  <si>
    <t>629-0121</t>
  </si>
  <si>
    <t>八木町氷所</t>
  </si>
  <si>
    <t>629-0101</t>
  </si>
  <si>
    <t>八木町船枝</t>
  </si>
  <si>
    <t>八木町美里</t>
  </si>
  <si>
    <t>629-0151</t>
  </si>
  <si>
    <t>八木町南廣瀬</t>
  </si>
  <si>
    <t>629-0166</t>
  </si>
  <si>
    <t>八木町室河原</t>
  </si>
  <si>
    <t>629-0102</t>
  </si>
  <si>
    <t>八木町室橋</t>
  </si>
  <si>
    <t>629-0103</t>
  </si>
  <si>
    <t>八木町諸畑</t>
  </si>
  <si>
    <t>629-0132</t>
  </si>
  <si>
    <t>八木町屋賀</t>
  </si>
  <si>
    <t>八木町八木</t>
  </si>
  <si>
    <t>629-0153</t>
  </si>
  <si>
    <t>八木町八木嶋</t>
  </si>
  <si>
    <t>629-0115</t>
  </si>
  <si>
    <t>八木町山室</t>
  </si>
  <si>
    <t>629-0334</t>
  </si>
  <si>
    <t>日吉町天若</t>
  </si>
  <si>
    <t>629-0312</t>
  </si>
  <si>
    <t>日吉町上胡麻</t>
  </si>
  <si>
    <t>629-0331</t>
  </si>
  <si>
    <t>日吉町生畑</t>
  </si>
  <si>
    <t>629-0332</t>
  </si>
  <si>
    <t>日吉町木住</t>
  </si>
  <si>
    <t>日吉町胡麻</t>
  </si>
  <si>
    <t>629-0321</t>
  </si>
  <si>
    <t>日吉町佐々江</t>
  </si>
  <si>
    <t>629-0302</t>
  </si>
  <si>
    <t>日吉町志和賀</t>
  </si>
  <si>
    <t>629-0323</t>
  </si>
  <si>
    <t>日吉町田原</t>
  </si>
  <si>
    <t>629-0341</t>
  </si>
  <si>
    <t>日吉町殿田</t>
  </si>
  <si>
    <t>629-0335</t>
  </si>
  <si>
    <t>日吉町中</t>
  </si>
  <si>
    <t>629-0333</t>
  </si>
  <si>
    <t>日吉町中世木</t>
  </si>
  <si>
    <t>629-0313</t>
  </si>
  <si>
    <t>日吉町畑郷</t>
  </si>
  <si>
    <t>629-0301</t>
  </si>
  <si>
    <t>日吉町保野田</t>
  </si>
  <si>
    <t>629-0322</t>
  </si>
  <si>
    <t>日吉町四ツ谷</t>
  </si>
  <si>
    <t>601-0722</t>
  </si>
  <si>
    <t>美山町安掛</t>
  </si>
  <si>
    <t>601-0703</t>
  </si>
  <si>
    <t>美山町芦生</t>
  </si>
  <si>
    <t>601-0723</t>
  </si>
  <si>
    <t>美山町荒倉</t>
  </si>
  <si>
    <t>601-0754</t>
  </si>
  <si>
    <t>美山町和泉</t>
  </si>
  <si>
    <t>601-0742</t>
  </si>
  <si>
    <t>美山町板橋</t>
  </si>
  <si>
    <t>601-0724</t>
  </si>
  <si>
    <t>美山町内久保</t>
  </si>
  <si>
    <t>601-0701</t>
  </si>
  <si>
    <t>美山町江和</t>
  </si>
  <si>
    <t>601-0772</t>
  </si>
  <si>
    <t>美山町大野</t>
  </si>
  <si>
    <t>601-0778</t>
  </si>
  <si>
    <t>美山町音海</t>
  </si>
  <si>
    <t>601-0775</t>
  </si>
  <si>
    <t>美山町小渕</t>
  </si>
  <si>
    <t>601-0777</t>
  </si>
  <si>
    <t>美山町樫原</t>
  </si>
  <si>
    <t>601-0721</t>
  </si>
  <si>
    <t>美山町上平屋</t>
  </si>
  <si>
    <t>601-0771</t>
  </si>
  <si>
    <t>美山町萱野</t>
  </si>
  <si>
    <t>601-0714</t>
  </si>
  <si>
    <t>美山町河内谷</t>
  </si>
  <si>
    <t>601-0712</t>
  </si>
  <si>
    <t>美山町北</t>
  </si>
  <si>
    <t>601-0705</t>
  </si>
  <si>
    <t>美山町佐々里</t>
  </si>
  <si>
    <t>601-0755</t>
  </si>
  <si>
    <t>美山町静原</t>
  </si>
  <si>
    <t>601-0751</t>
  </si>
  <si>
    <t>美山町島</t>
  </si>
  <si>
    <t>601-0715</t>
  </si>
  <si>
    <t>美山町下</t>
  </si>
  <si>
    <t>601-0732</t>
  </si>
  <si>
    <t>美山町下平屋</t>
  </si>
  <si>
    <t>601-0744</t>
  </si>
  <si>
    <t>美山町下吉田</t>
  </si>
  <si>
    <t>601-0753</t>
  </si>
  <si>
    <t>美山町上司</t>
  </si>
  <si>
    <t>601-0704</t>
  </si>
  <si>
    <t>美山町白石</t>
  </si>
  <si>
    <t>601-0702</t>
  </si>
  <si>
    <t>美山町田歌</t>
  </si>
  <si>
    <t>601-0761</t>
  </si>
  <si>
    <t>美山町高野</t>
  </si>
  <si>
    <t>601-0716</t>
  </si>
  <si>
    <t>美山町知見</t>
  </si>
  <si>
    <t>601-0762</t>
  </si>
  <si>
    <t>美山町鶴ケ岡</t>
  </si>
  <si>
    <t>601-0763</t>
  </si>
  <si>
    <t>美山町豊郷</t>
  </si>
  <si>
    <t>601-0713</t>
  </si>
  <si>
    <t>美山町中</t>
  </si>
  <si>
    <t>601-0734</t>
  </si>
  <si>
    <t>美山町長尾</t>
  </si>
  <si>
    <t>601-0752</t>
  </si>
  <si>
    <t>美山町長谷</t>
  </si>
  <si>
    <t>601-0733</t>
  </si>
  <si>
    <t>美山町野添</t>
  </si>
  <si>
    <t>601-0741</t>
  </si>
  <si>
    <t>美山町原</t>
  </si>
  <si>
    <t>601-0774</t>
  </si>
  <si>
    <t>美山町肱谷</t>
  </si>
  <si>
    <t>601-0735</t>
  </si>
  <si>
    <t>美山町深見</t>
  </si>
  <si>
    <t>601-0765</t>
  </si>
  <si>
    <t>美山町福居</t>
  </si>
  <si>
    <t>601-0731</t>
  </si>
  <si>
    <t>美山町又林</t>
  </si>
  <si>
    <t>601-0773</t>
  </si>
  <si>
    <t>美山町三埜</t>
  </si>
  <si>
    <t>601-0711</t>
  </si>
  <si>
    <t>美山町南</t>
  </si>
  <si>
    <t>601-0743</t>
  </si>
  <si>
    <t>美山町宮脇</t>
  </si>
  <si>
    <t>601-0776</t>
  </si>
  <si>
    <t>美山町向山</t>
  </si>
  <si>
    <t>601-0764</t>
  </si>
  <si>
    <t>美山町盛郷</t>
  </si>
  <si>
    <t>基本
水量</t>
  </si>
  <si>
    <t>∞</t>
  </si>
  <si>
    <t>始点</t>
  </si>
  <si>
    <t>終点</t>
  </si>
  <si>
    <t>水量区分</t>
  </si>
  <si>
    <t>旧料金</t>
  </si>
  <si>
    <t>基本料金</t>
  </si>
  <si>
    <t>超過料金</t>
  </si>
  <si>
    <t>単価</t>
  </si>
  <si>
    <t>メーター単価</t>
  </si>
  <si>
    <t>口径</t>
  </si>
  <si>
    <t>水道料金</t>
  </si>
  <si>
    <t>基本</t>
  </si>
  <si>
    <t>超過</t>
  </si>
  <si>
    <t>超過①</t>
  </si>
  <si>
    <t>超過②</t>
  </si>
  <si>
    <t>超過③</t>
  </si>
  <si>
    <t>超過④</t>
  </si>
  <si>
    <t>超過⑤</t>
  </si>
  <si>
    <t>超過⑥</t>
  </si>
  <si>
    <t>超過（全）</t>
  </si>
  <si>
    <t>人頭制</t>
  </si>
  <si>
    <t>下水道料金</t>
  </si>
  <si>
    <t>13mm</t>
  </si>
  <si>
    <t>20mm</t>
  </si>
  <si>
    <t>25mm</t>
  </si>
  <si>
    <t>30mm</t>
  </si>
  <si>
    <t>40mm</t>
  </si>
  <si>
    <t>50mm</t>
  </si>
  <si>
    <t>75mm</t>
  </si>
  <si>
    <t>100mm</t>
  </si>
  <si>
    <t>622-0051</t>
  </si>
  <si>
    <t>629-0122</t>
  </si>
  <si>
    <t>629-0165</t>
  </si>
  <si>
    <t>629-0161</t>
  </si>
  <si>
    <t>629-0141</t>
  </si>
  <si>
    <t>629-0311</t>
  </si>
  <si>
    <t>所在地の郵便番号を半角で***-****と入れて下さい。（*は数字です）</t>
  </si>
  <si>
    <t>①</t>
  </si>
  <si>
    <t>②</t>
  </si>
  <si>
    <r>
      <t>m</t>
    </r>
    <r>
      <rPr>
        <sz val="11"/>
        <rFont val="ＭＳ Ｐゴシック"/>
        <family val="3"/>
      </rPr>
      <t>m</t>
    </r>
  </si>
  <si>
    <t>③</t>
  </si>
  <si>
    <t>㎥</t>
  </si>
  <si>
    <t>下水道に接続していますか？　下記の１～３の数値を入力して下さい。</t>
  </si>
  <si>
    <t>④</t>
  </si>
  <si>
    <t>接続し、水道水のみを使用している。</t>
  </si>
  <si>
    <t>接続し、水道水以外の水も使用している。</t>
  </si>
  <si>
    <t>使用水量を入力して下さい。</t>
  </si>
  <si>
    <t>ご使用の水道ﾒｰﾀｰ口径を入れて下さい。</t>
  </si>
  <si>
    <t>⇒</t>
  </si>
  <si>
    <t>人</t>
  </si>
  <si>
    <t>⑤</t>
  </si>
  <si>
    <t>下水道接続で「３」を入力、又は所在地が美山町であった場合には世帯人数を入力して下さい。</t>
  </si>
  <si>
    <t>円</t>
  </si>
  <si>
    <t>下水道料金</t>
  </si>
  <si>
    <t>計</t>
  </si>
  <si>
    <t>下水道</t>
  </si>
  <si>
    <t>水道</t>
  </si>
  <si>
    <t>料金</t>
  </si>
  <si>
    <t>請求月</t>
  </si>
  <si>
    <t>水道及び下水道料金計算結果</t>
  </si>
  <si>
    <t>注意</t>
  </si>
  <si>
    <t>○</t>
  </si>
  <si>
    <t>料金計算結果は標準的な料金計算により表示していますので、以下のような場合には請求額が合わないことがあります。</t>
  </si>
  <si>
    <t>美山町区域において、定額制の請求を受けていた場合。</t>
  </si>
  <si>
    <t>八木町区域において、営業・公共関係の区分による請求を受けていた場合。</t>
  </si>
  <si>
    <t>使用水量</t>
  </si>
  <si>
    <t>㎥</t>
  </si>
  <si>
    <t>＝</t>
  </si>
  <si>
    <t>㎥</t>
  </si>
  <si>
    <t>～</t>
  </si>
  <si>
    <t>⇒</t>
  </si>
  <si>
    <t>×</t>
  </si>
  <si>
    <t>税抜料金　計</t>
  </si>
  <si>
    <t>税込料金　計</t>
  </si>
  <si>
    <t>新料金</t>
  </si>
  <si>
    <t>調整率</t>
  </si>
  <si>
    <t>消費税</t>
  </si>
  <si>
    <t>＋</t>
  </si>
  <si>
    <t>）</t>
  </si>
  <si>
    <t>×</t>
  </si>
  <si>
    <t>(7)</t>
  </si>
  <si>
    <t>(8)</t>
  </si>
  <si>
    <t>(9)</t>
  </si>
  <si>
    <t>(10)</t>
  </si>
  <si>
    <t>平成24年4月から／（改定後料金）</t>
  </si>
  <si>
    <t>上下水道料金</t>
  </si>
  <si>
    <t>小計</t>
  </si>
  <si>
    <t>ﾒｰﾀｰ料金</t>
  </si>
  <si>
    <t>列番号</t>
  </si>
  <si>
    <t>うち消費税相当額</t>
  </si>
  <si>
    <t>平成21年10月から</t>
  </si>
  <si>
    <t>改定後</t>
  </si>
  <si>
    <r>
      <t>1</t>
    </r>
    <r>
      <rPr>
        <sz val="11"/>
        <rFont val="ＭＳ Ｐゴシック"/>
        <family val="3"/>
      </rPr>
      <t>1～30まで</t>
    </r>
  </si>
  <si>
    <r>
      <t>3</t>
    </r>
    <r>
      <rPr>
        <sz val="11"/>
        <rFont val="ＭＳ Ｐゴシック"/>
        <family val="3"/>
      </rPr>
      <t>1～100まで</t>
    </r>
  </si>
  <si>
    <r>
      <t>10</t>
    </r>
    <r>
      <rPr>
        <sz val="11"/>
        <rFont val="ＭＳ Ｐゴシック"/>
        <family val="3"/>
      </rPr>
      <t>1～</t>
    </r>
  </si>
  <si>
    <r>
      <t>口径20</t>
    </r>
    <r>
      <rPr>
        <sz val="11"/>
        <rFont val="ＭＳ Ｐゴシック"/>
        <family val="3"/>
      </rPr>
      <t>mm以下</t>
    </r>
  </si>
  <si>
    <r>
      <t>口径25</t>
    </r>
    <r>
      <rPr>
        <sz val="11"/>
        <rFont val="ＭＳ Ｐゴシック"/>
        <family val="3"/>
      </rPr>
      <t>mm以上</t>
    </r>
  </si>
  <si>
    <t>下水道料金計算</t>
  </si>
  <si>
    <t>601-0721</t>
  </si>
  <si>
    <t>629-0141</t>
  </si>
  <si>
    <t>629-0322</t>
  </si>
  <si>
    <t>601-0701</t>
  </si>
  <si>
    <t>629-0301</t>
  </si>
  <si>
    <t>改定前料金単価</t>
  </si>
  <si>
    <t>世帯人数</t>
  </si>
  <si>
    <t>基本水量</t>
  </si>
  <si>
    <t>１人</t>
  </si>
  <si>
    <t>人数割水量</t>
  </si>
  <si>
    <t>＋</t>
  </si>
  <si>
    <t>＝</t>
  </si>
  <si>
    <t>(1)</t>
  </si>
  <si>
    <t>～</t>
  </si>
  <si>
    <t>⇒</t>
  </si>
  <si>
    <t>㎥</t>
  </si>
  <si>
    <t>～</t>
  </si>
  <si>
    <t>⇒</t>
  </si>
  <si>
    <t>×</t>
  </si>
  <si>
    <t>（</t>
  </si>
  <si>
    <t>＋</t>
  </si>
  <si>
    <t>{(</t>
  </si>
  <si>
    <t>）</t>
  </si>
  <si>
    <t>×</t>
  </si>
  <si>
    <t>＝</t>
  </si>
  <si>
    <t>∞</t>
  </si>
  <si>
    <t>㎥</t>
  </si>
  <si>
    <t>（</t>
  </si>
  <si>
    <t>＋</t>
  </si>
  <si>
    <t>（(</t>
  </si>
  <si>
    <t>－</t>
  </si>
  <si>
    <t>）</t>
  </si>
  <si>
    <t>）)</t>
  </si>
  <si>
    <t>⇒</t>
  </si>
  <si>
    <t>(6)</t>
  </si>
  <si>
    <t xml:space="preserve"> </t>
  </si>
  <si>
    <t>※浄化槽設置の場合がありますので、ご注意下さい。</t>
  </si>
  <si>
    <t>平成21年９月まで
（改定前料金）</t>
  </si>
  <si>
    <t>平成21年10月から
平成22年3月まで</t>
  </si>
  <si>
    <t>平成22年4月から
平成23年3月まで</t>
  </si>
  <si>
    <t>平成23年4月から
平成24年3月まで</t>
  </si>
  <si>
    <t>経過措置中の計算式</t>
  </si>
  <si>
    <t>平成24年4月から
（改定後料金）</t>
  </si>
  <si>
    <t>下水道使用水量</t>
  </si>
  <si>
    <t>4分の1</t>
  </si>
  <si>
    <t>2分の1</t>
  </si>
  <si>
    <t>八木町</t>
  </si>
  <si>
    <t>日吉町</t>
  </si>
  <si>
    <t>水道使用水量</t>
  </si>
  <si>
    <t>＝</t>
  </si>
  <si>
    <t>＋</t>
  </si>
  <si>
    <t>園部町</t>
  </si>
  <si>
    <t>平成21年9月まで</t>
  </si>
  <si>
    <t>乗率</t>
  </si>
  <si>
    <t>全域</t>
  </si>
  <si>
    <t>併用加算水量</t>
  </si>
  <si>
    <t>水道所在地</t>
  </si>
  <si>
    <t>水道ﾒｰﾀｰ口径</t>
  </si>
  <si>
    <t>水道請求水量</t>
  </si>
  <si>
    <t>下水道請求水量</t>
  </si>
  <si>
    <t>うち加算水量</t>
  </si>
  <si>
    <t>南丹市　水道料金及び下水道料金</t>
  </si>
  <si>
    <t>共通
（変更なし）</t>
  </si>
  <si>
    <t>下水道の使用水量算出において、井戸水等の水道水以外を併せてご利用されている場合には、以下の計算式により求めた水量を加算しています。</t>
  </si>
  <si>
    <t>計算過程については、シート内の右側に表示しています。</t>
  </si>
  <si>
    <t>接続していない。（浄化槽設置・汲み取り等）</t>
  </si>
  <si>
    <t>601-0751</t>
  </si>
  <si>
    <t>南丹市上下水道料金計算表</t>
  </si>
  <si>
    <t>㎥</t>
  </si>
  <si>
    <t>－</t>
  </si>
  <si>
    <r>
      <t>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</si>
  <si>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上水道料金計算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</si>
  <si>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</si>
  <si>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＝</t>
  </si>
  <si>
    <t>～</t>
  </si>
  <si>
    <t>⇒</t>
  </si>
  <si>
    <t>×</t>
  </si>
  <si>
    <t>＝</t>
  </si>
  <si>
    <t>㎥</t>
  </si>
  <si>
    <t>～</t>
  </si>
  <si>
    <t>⇒</t>
  </si>
  <si>
    <t>×</t>
  </si>
  <si>
    <t>～</t>
  </si>
  <si>
    <t>⇒</t>
  </si>
  <si>
    <t>×</t>
  </si>
  <si>
    <t>Ｄ</t>
  </si>
  <si>
    <t>Ｅ</t>
  </si>
  <si>
    <t>[</t>
  </si>
  <si>
    <t>}]</t>
  </si>
  <si>
    <t>＋</t>
  </si>
  <si>
    <t>[</t>
  </si>
  <si>
    <t>＋</t>
  </si>
  <si>
    <t>{(</t>
  </si>
  <si>
    <t>－</t>
  </si>
  <si>
    <t>）</t>
  </si>
  <si>
    <t>}]</t>
  </si>
  <si>
    <t>㎥</t>
  </si>
  <si>
    <t>(</t>
  </si>
  <si>
    <t>㎥</t>
  </si>
  <si>
    <t>)</t>
  </si>
  <si>
    <t>(2)</t>
  </si>
  <si>
    <t>(新料金）</t>
  </si>
  <si>
    <t>(メーター料金）</t>
  </si>
  <si>
    <t>622-0003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</si>
</sst>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  <numFmt numFmtId="178" formatCode="#,##0_ "/>
    <numFmt numFmtId="179" formatCode="0;&quot;△ &quot;0"/>
    <numFmt numFmtId="180" formatCode="#\ ?/4"/>
    <numFmt numFmtId="181" formatCode="0.00_ "/>
    <numFmt numFmtId="182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6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7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8" borderId="2" xfId="0" applyNumberFormat="1" applyFont="1" applyFill="1" applyBorder="1" applyAlignment="1">
      <alignment vertical="center"/>
    </xf>
    <xf numFmtId="176" fontId="3" fillId="8" borderId="2" xfId="0" applyNumberFormat="1" applyFont="1" applyFill="1" applyBorder="1" applyAlignment="1">
      <alignment horizontal="right" vertical="center"/>
    </xf>
    <xf numFmtId="176" fontId="3" fillId="7" borderId="2" xfId="0" applyNumberFormat="1" applyFont="1" applyFill="1" applyBorder="1" applyAlignment="1">
      <alignment vertical="center"/>
    </xf>
    <xf numFmtId="176" fontId="3" fillId="7" borderId="2" xfId="0" applyNumberFormat="1" applyFont="1" applyFill="1" applyBorder="1" applyAlignment="1">
      <alignment horizontal="right" vertical="center"/>
    </xf>
    <xf numFmtId="176" fontId="3" fillId="6" borderId="2" xfId="0" applyNumberFormat="1" applyFont="1" applyFill="1" applyBorder="1" applyAlignment="1">
      <alignment vertical="center"/>
    </xf>
    <xf numFmtId="176" fontId="3" fillId="6" borderId="2" xfId="0" applyNumberFormat="1" applyFont="1" applyFill="1" applyBorder="1" applyAlignment="1">
      <alignment horizontal="right" vertical="center"/>
    </xf>
    <xf numFmtId="176" fontId="3" fillId="4" borderId="2" xfId="0" applyNumberFormat="1" applyFont="1" applyFill="1" applyBorder="1" applyAlignment="1">
      <alignment vertical="center"/>
    </xf>
    <xf numFmtId="176" fontId="3" fillId="4" borderId="2" xfId="0" applyNumberFormat="1" applyFont="1" applyFill="1" applyBorder="1" applyAlignment="1">
      <alignment horizontal="right" vertical="center"/>
    </xf>
    <xf numFmtId="176" fontId="3" fillId="5" borderId="2" xfId="0" applyNumberFormat="1" applyFont="1" applyFill="1" applyBorder="1" applyAlignment="1">
      <alignment vertical="center"/>
    </xf>
    <xf numFmtId="176" fontId="3" fillId="5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0" fillId="9" borderId="2" xfId="0" applyNumberFormat="1" applyFont="1" applyFill="1" applyBorder="1" applyAlignment="1">
      <alignment vertical="center"/>
    </xf>
    <xf numFmtId="176" fontId="0" fillId="9" borderId="2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76" fontId="0" fillId="10" borderId="2" xfId="0" applyNumberFormat="1" applyFont="1" applyFill="1" applyBorder="1" applyAlignment="1">
      <alignment vertical="center"/>
    </xf>
    <xf numFmtId="176" fontId="0" fillId="10" borderId="2" xfId="0" applyNumberFormat="1" applyFont="1" applyFill="1" applyBorder="1" applyAlignment="1">
      <alignment horizontal="right" vertical="center"/>
    </xf>
    <xf numFmtId="176" fontId="0" fillId="11" borderId="2" xfId="0" applyNumberFormat="1" applyFont="1" applyFill="1" applyBorder="1" applyAlignment="1">
      <alignment vertical="center"/>
    </xf>
    <xf numFmtId="176" fontId="0" fillId="11" borderId="2" xfId="0" applyNumberFormat="1" applyFont="1" applyFill="1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9" fontId="0" fillId="6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6" borderId="4" xfId="0" applyFont="1" applyFill="1" applyBorder="1" applyAlignment="1">
      <alignment horizontal="center" vertical="center"/>
    </xf>
    <xf numFmtId="177" fontId="0" fillId="6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6" borderId="4" xfId="0" applyNumberFormat="1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176" fontId="0" fillId="8" borderId="6" xfId="0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 vertical="center"/>
    </xf>
    <xf numFmtId="176" fontId="0" fillId="5" borderId="6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176" fontId="0" fillId="4" borderId="6" xfId="0" applyNumberFormat="1" applyFont="1" applyFill="1" applyBorder="1" applyAlignment="1">
      <alignment horizontal="right" vertical="center"/>
    </xf>
    <xf numFmtId="0" fontId="0" fillId="7" borderId="0" xfId="0" applyFont="1" applyFill="1" applyAlignment="1">
      <alignment vertical="center"/>
    </xf>
    <xf numFmtId="176" fontId="0" fillId="7" borderId="6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176" fontId="0" fillId="3" borderId="6" xfId="0" applyNumberFormat="1" applyFont="1" applyFill="1" applyBorder="1" applyAlignment="1">
      <alignment horizontal="right" vertical="center"/>
    </xf>
    <xf numFmtId="0" fontId="0" fillId="6" borderId="0" xfId="0" applyFont="1" applyFill="1" applyAlignment="1">
      <alignment vertical="center"/>
    </xf>
    <xf numFmtId="176" fontId="0" fillId="6" borderId="6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6" xfId="0" applyFont="1" applyBorder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 quotePrefix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6" xfId="0" applyFont="1" applyBorder="1" applyAlignment="1" quotePrefix="1">
      <alignment vertical="center"/>
    </xf>
    <xf numFmtId="0" fontId="0" fillId="0" borderId="15" xfId="0" applyFont="1" applyBorder="1" applyAlignment="1" quotePrefix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2" xfId="0" applyFont="1" applyBorder="1" applyAlignment="1">
      <alignment vertical="center" textRotation="255"/>
    </xf>
    <xf numFmtId="176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279</xdr:row>
      <xdr:rowOff>0</xdr:rowOff>
    </xdr:from>
    <xdr:to>
      <xdr:col>26</xdr:col>
      <xdr:colOff>133350</xdr:colOff>
      <xdr:row>279</xdr:row>
      <xdr:rowOff>0</xdr:rowOff>
    </xdr:to>
    <xdr:sp>
      <xdr:nvSpPr>
        <xdr:cNvPr id="1" name="Line 36"/>
        <xdr:cNvSpPr>
          <a:spLocks/>
        </xdr:cNvSpPr>
      </xdr:nvSpPr>
      <xdr:spPr>
        <a:xfrm flipV="1">
          <a:off x="10487025" y="482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42"/>
  <sheetViews>
    <sheetView tabSelected="1" workbookViewId="0" topLeftCell="A1">
      <selection activeCell="AG23" sqref="AG22:AG23"/>
    </sheetView>
  </sheetViews>
  <sheetFormatPr defaultColWidth="9.00390625" defaultRowHeight="13.5"/>
  <cols>
    <col min="1" max="1" width="3.375" style="3" customWidth="1"/>
    <col min="2" max="2" width="3.375" style="3" bestFit="1" customWidth="1"/>
    <col min="3" max="3" width="9.50390625" style="3" bestFit="1" customWidth="1"/>
    <col min="4" max="6" width="4.625" style="3" customWidth="1"/>
    <col min="7" max="7" width="9.00390625" style="3" customWidth="1"/>
    <col min="8" max="8" width="9.625" style="3" customWidth="1"/>
    <col min="9" max="9" width="3.375" style="3" customWidth="1"/>
    <col min="10" max="10" width="9.625" style="3" customWidth="1"/>
    <col min="11" max="11" width="3.375" style="3" customWidth="1"/>
    <col min="12" max="12" width="9.625" style="3" customWidth="1"/>
    <col min="13" max="13" width="3.375" style="3" customWidth="1"/>
    <col min="14" max="15" width="9.625" style="3" customWidth="1"/>
    <col min="16" max="55" width="3.50390625" style="3" customWidth="1"/>
    <col min="56" max="56" width="9.50390625" style="3" hidden="1" customWidth="1"/>
    <col min="57" max="57" width="15.125" style="3" hidden="1" customWidth="1"/>
    <col min="58" max="58" width="13.00390625" style="3" hidden="1" customWidth="1"/>
    <col min="59" max="59" width="5.50390625" style="29" hidden="1" customWidth="1"/>
    <col min="60" max="60" width="10.875" style="29" hidden="1" customWidth="1"/>
    <col min="61" max="61" width="11.875" style="29" hidden="1" customWidth="1"/>
    <col min="62" max="62" width="6.375" style="29" hidden="1" customWidth="1"/>
    <col min="63" max="63" width="10.875" style="29" hidden="1" customWidth="1"/>
    <col min="64" max="64" width="11.875" style="29" hidden="1" customWidth="1"/>
    <col min="65" max="65" width="6.375" style="29" hidden="1" customWidth="1"/>
    <col min="66" max="66" width="6.25390625" style="29" hidden="1" customWidth="1"/>
    <col min="67" max="67" width="9.50390625" style="29" hidden="1" customWidth="1"/>
    <col min="68" max="68" width="15.125" style="29" hidden="1" customWidth="1"/>
    <col min="69" max="70" width="6.25390625" style="29" hidden="1" customWidth="1"/>
    <col min="71" max="71" width="7.25390625" style="29" hidden="1" customWidth="1"/>
    <col min="72" max="72" width="7.125" style="6" hidden="1" customWidth="1"/>
    <col min="73" max="84" width="5.25390625" style="6" hidden="1" customWidth="1"/>
    <col min="85" max="85" width="5.875" style="6" hidden="1" customWidth="1"/>
    <col min="86" max="92" width="7.125" style="6" hidden="1" customWidth="1"/>
    <col min="93" max="16384" width="9.00390625" style="3" customWidth="1"/>
  </cols>
  <sheetData>
    <row r="1" spans="1:14" ht="24" customHeight="1">
      <c r="A1" s="257" t="s">
        <v>419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7"/>
      <c r="M1" s="7"/>
      <c r="N1" s="7"/>
    </row>
    <row r="2" spans="1:55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121" t="s">
        <v>413</v>
      </c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32"/>
    </row>
    <row r="3" spans="1:92" ht="13.5">
      <c r="A3" s="7" t="s">
        <v>291</v>
      </c>
      <c r="B3" s="120" t="s">
        <v>290</v>
      </c>
      <c r="C3" s="120"/>
      <c r="D3" s="120"/>
      <c r="E3" s="120"/>
      <c r="F3" s="120"/>
      <c r="G3" s="120"/>
      <c r="H3" s="120"/>
      <c r="I3" s="120"/>
      <c r="J3" s="120"/>
      <c r="K3" s="120"/>
      <c r="P3" s="160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17"/>
      <c r="BD3" s="132" t="s">
        <v>0</v>
      </c>
      <c r="BE3" s="137" t="s">
        <v>1</v>
      </c>
      <c r="BF3" s="140" t="s">
        <v>2</v>
      </c>
      <c r="BG3" s="125" t="s">
        <v>357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</row>
    <row r="4" spans="16:92" ht="14.25" thickBot="1">
      <c r="P4" s="97"/>
      <c r="Q4" s="149" t="s">
        <v>408</v>
      </c>
      <c r="R4" s="149"/>
      <c r="S4" s="149"/>
      <c r="T4" s="149"/>
      <c r="U4" s="69"/>
      <c r="V4" s="133" t="str">
        <f>CONCATENATE("南丹市",E5)</f>
        <v>南丹市園部町新町</v>
      </c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93"/>
      <c r="BD4" s="117"/>
      <c r="BE4" s="138"/>
      <c r="BF4" s="126"/>
      <c r="BG4" s="113" t="s">
        <v>264</v>
      </c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23" t="s">
        <v>275</v>
      </c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</row>
    <row r="5" spans="3:92" ht="13.5" customHeight="1" thickBot="1" thickTop="1">
      <c r="C5" s="54" t="s">
        <v>455</v>
      </c>
      <c r="D5" s="39" t="s">
        <v>302</v>
      </c>
      <c r="E5" s="267" t="str">
        <f>VLOOKUP(C5,BD8:BE309,2,FALSE)</f>
        <v>園部町新町</v>
      </c>
      <c r="F5" s="267"/>
      <c r="G5" s="267"/>
      <c r="H5" s="267"/>
      <c r="I5" s="43"/>
      <c r="J5" s="43"/>
      <c r="K5" s="43"/>
      <c r="P5" s="97"/>
      <c r="Q5" s="142"/>
      <c r="R5" s="142"/>
      <c r="S5" s="142"/>
      <c r="T5" s="142"/>
      <c r="U5" s="3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93"/>
      <c r="BD5" s="117"/>
      <c r="BE5" s="138"/>
      <c r="BF5" s="126"/>
      <c r="BG5" s="113" t="s">
        <v>257</v>
      </c>
      <c r="BH5" s="112"/>
      <c r="BI5" s="112"/>
      <c r="BJ5" s="112" t="s">
        <v>261</v>
      </c>
      <c r="BK5" s="112"/>
      <c r="BL5" s="112" t="s">
        <v>262</v>
      </c>
      <c r="BM5" s="112"/>
      <c r="BN5" s="112"/>
      <c r="BO5" s="112"/>
      <c r="BP5" s="112"/>
      <c r="BQ5" s="112"/>
      <c r="BR5" s="112"/>
      <c r="BS5" s="112"/>
      <c r="BT5" s="123" t="s">
        <v>257</v>
      </c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 t="s">
        <v>261</v>
      </c>
      <c r="CH5" s="123"/>
      <c r="CI5" s="123"/>
      <c r="CJ5" s="123"/>
      <c r="CK5" s="123"/>
      <c r="CL5" s="123"/>
      <c r="CM5" s="123"/>
      <c r="CN5" s="123"/>
    </row>
    <row r="6" spans="16:92" ht="14.25" thickTop="1">
      <c r="P6" s="143"/>
      <c r="Q6" s="149" t="s">
        <v>319</v>
      </c>
      <c r="R6" s="149"/>
      <c r="S6" s="149"/>
      <c r="T6" s="149"/>
      <c r="U6" s="69"/>
      <c r="V6" s="134">
        <f>C13</f>
        <v>25</v>
      </c>
      <c r="W6" s="145"/>
      <c r="X6" s="70" t="s">
        <v>295</v>
      </c>
      <c r="Y6" s="70"/>
      <c r="Z6" s="39"/>
      <c r="AA6" s="39"/>
      <c r="AB6" s="39"/>
      <c r="AC6" s="39"/>
      <c r="AD6" s="39"/>
      <c r="AE6" s="39"/>
      <c r="AF6" s="39"/>
      <c r="AG6" s="3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39"/>
      <c r="AY6" s="39"/>
      <c r="AZ6" s="39"/>
      <c r="BA6" s="39"/>
      <c r="BB6" s="39"/>
      <c r="BC6" s="93"/>
      <c r="BD6" s="117"/>
      <c r="BE6" s="138"/>
      <c r="BF6" s="126"/>
      <c r="BG6" s="186" t="s">
        <v>265</v>
      </c>
      <c r="BH6" s="112" t="s">
        <v>273</v>
      </c>
      <c r="BI6" s="112"/>
      <c r="BJ6" s="114" t="s">
        <v>265</v>
      </c>
      <c r="BK6" s="114" t="s">
        <v>266</v>
      </c>
      <c r="BL6" s="112" t="s">
        <v>263</v>
      </c>
      <c r="BM6" s="112"/>
      <c r="BN6" s="112"/>
      <c r="BO6" s="112"/>
      <c r="BP6" s="112"/>
      <c r="BQ6" s="112"/>
      <c r="BR6" s="112"/>
      <c r="BS6" s="112"/>
      <c r="BT6" s="188" t="s">
        <v>253</v>
      </c>
      <c r="BU6" s="123" t="s">
        <v>267</v>
      </c>
      <c r="BV6" s="123"/>
      <c r="BW6" s="123" t="s">
        <v>268</v>
      </c>
      <c r="BX6" s="123"/>
      <c r="BY6" s="123" t="s">
        <v>269</v>
      </c>
      <c r="BZ6" s="123"/>
      <c r="CA6" s="123" t="s">
        <v>270</v>
      </c>
      <c r="CB6" s="123"/>
      <c r="CC6" s="123" t="s">
        <v>271</v>
      </c>
      <c r="CD6" s="123"/>
      <c r="CE6" s="123" t="s">
        <v>272</v>
      </c>
      <c r="CF6" s="123"/>
      <c r="CG6" s="188" t="s">
        <v>265</v>
      </c>
      <c r="CH6" s="184" t="s">
        <v>267</v>
      </c>
      <c r="CI6" s="184" t="s">
        <v>268</v>
      </c>
      <c r="CJ6" s="184" t="s">
        <v>269</v>
      </c>
      <c r="CK6" s="184" t="s">
        <v>270</v>
      </c>
      <c r="CL6" s="184" t="s">
        <v>271</v>
      </c>
      <c r="CM6" s="184" t="s">
        <v>272</v>
      </c>
      <c r="CN6" s="184" t="s">
        <v>274</v>
      </c>
    </row>
    <row r="7" spans="1:92" ht="13.5">
      <c r="A7" s="7" t="s">
        <v>292</v>
      </c>
      <c r="B7" s="120" t="s">
        <v>301</v>
      </c>
      <c r="C7" s="120"/>
      <c r="D7" s="120"/>
      <c r="E7" s="120"/>
      <c r="F7" s="120"/>
      <c r="G7" s="120"/>
      <c r="H7" s="120"/>
      <c r="I7" s="120"/>
      <c r="J7" s="120"/>
      <c r="K7" s="120"/>
      <c r="P7" s="143"/>
      <c r="Q7" s="142"/>
      <c r="R7" s="142"/>
      <c r="S7" s="142"/>
      <c r="T7" s="142"/>
      <c r="U7" s="6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39"/>
      <c r="AY7" s="39"/>
      <c r="AZ7" s="39"/>
      <c r="BA7" s="39"/>
      <c r="BB7" s="39"/>
      <c r="BC7" s="93"/>
      <c r="BD7" s="118"/>
      <c r="BE7" s="139"/>
      <c r="BF7" s="127"/>
      <c r="BG7" s="187"/>
      <c r="BH7" s="16" t="s">
        <v>255</v>
      </c>
      <c r="BI7" s="16" t="s">
        <v>256</v>
      </c>
      <c r="BJ7" s="115"/>
      <c r="BK7" s="115"/>
      <c r="BL7" s="16" t="s">
        <v>276</v>
      </c>
      <c r="BM7" s="16" t="s">
        <v>277</v>
      </c>
      <c r="BN7" s="16" t="s">
        <v>278</v>
      </c>
      <c r="BO7" s="16" t="s">
        <v>279</v>
      </c>
      <c r="BP7" s="16" t="s">
        <v>280</v>
      </c>
      <c r="BQ7" s="16" t="s">
        <v>281</v>
      </c>
      <c r="BR7" s="16" t="s">
        <v>282</v>
      </c>
      <c r="BS7" s="16" t="s">
        <v>283</v>
      </c>
      <c r="BT7" s="189"/>
      <c r="BU7" s="2" t="s">
        <v>255</v>
      </c>
      <c r="BV7" s="2" t="s">
        <v>256</v>
      </c>
      <c r="BW7" s="2" t="s">
        <v>255</v>
      </c>
      <c r="BX7" s="2" t="s">
        <v>256</v>
      </c>
      <c r="BY7" s="2" t="s">
        <v>255</v>
      </c>
      <c r="BZ7" s="2" t="s">
        <v>256</v>
      </c>
      <c r="CA7" s="2" t="s">
        <v>255</v>
      </c>
      <c r="CB7" s="2" t="s">
        <v>256</v>
      </c>
      <c r="CC7" s="2" t="s">
        <v>255</v>
      </c>
      <c r="CD7" s="2" t="s">
        <v>256</v>
      </c>
      <c r="CE7" s="2" t="s">
        <v>255</v>
      </c>
      <c r="CF7" s="2" t="s">
        <v>256</v>
      </c>
      <c r="CG7" s="189"/>
      <c r="CH7" s="185"/>
      <c r="CI7" s="185"/>
      <c r="CJ7" s="185"/>
      <c r="CK7" s="185"/>
      <c r="CL7" s="185"/>
      <c r="CM7" s="185"/>
      <c r="CN7" s="185"/>
    </row>
    <row r="8" spans="16:92" ht="14.25" thickBot="1">
      <c r="P8" s="143"/>
      <c r="Q8" s="149" t="s">
        <v>409</v>
      </c>
      <c r="R8" s="149"/>
      <c r="S8" s="149"/>
      <c r="T8" s="149"/>
      <c r="U8" s="69"/>
      <c r="V8" s="144">
        <f>C9</f>
        <v>13</v>
      </c>
      <c r="W8" s="145"/>
      <c r="X8" s="133" t="s">
        <v>293</v>
      </c>
      <c r="Y8" s="133"/>
      <c r="Z8" s="39"/>
      <c r="AA8" s="39"/>
      <c r="AB8" s="39"/>
      <c r="AC8" s="39"/>
      <c r="AD8" s="69"/>
      <c r="AE8" s="69"/>
      <c r="AF8" s="69"/>
      <c r="AG8" s="3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39"/>
      <c r="AY8" s="39"/>
      <c r="AZ8" s="39"/>
      <c r="BA8" s="39"/>
      <c r="BB8" s="39"/>
      <c r="BC8" s="93"/>
      <c r="BD8" s="105" t="s">
        <v>85</v>
      </c>
      <c r="BE8" s="15" t="s">
        <v>86</v>
      </c>
      <c r="BF8" s="15" t="s">
        <v>8</v>
      </c>
      <c r="BG8" s="17">
        <v>10</v>
      </c>
      <c r="BH8" s="17">
        <v>11</v>
      </c>
      <c r="BI8" s="18" t="s">
        <v>254</v>
      </c>
      <c r="BJ8" s="17">
        <v>1300</v>
      </c>
      <c r="BK8" s="17">
        <v>170</v>
      </c>
      <c r="BL8" s="17">
        <v>30</v>
      </c>
      <c r="BM8" s="17">
        <v>40</v>
      </c>
      <c r="BN8" s="17">
        <v>50</v>
      </c>
      <c r="BO8" s="17">
        <v>80</v>
      </c>
      <c r="BP8" s="17">
        <v>100</v>
      </c>
      <c r="BQ8" s="17">
        <v>500</v>
      </c>
      <c r="BR8" s="17">
        <v>650</v>
      </c>
      <c r="BS8" s="17">
        <v>2000</v>
      </c>
      <c r="BT8" s="35">
        <v>10</v>
      </c>
      <c r="BU8" s="35">
        <v>11</v>
      </c>
      <c r="BV8" s="36">
        <v>20</v>
      </c>
      <c r="BW8" s="36">
        <v>21</v>
      </c>
      <c r="BX8" s="36">
        <v>30</v>
      </c>
      <c r="BY8" s="36">
        <v>31</v>
      </c>
      <c r="BZ8" s="36">
        <v>50</v>
      </c>
      <c r="CA8" s="36">
        <v>51</v>
      </c>
      <c r="CB8" s="36">
        <v>100</v>
      </c>
      <c r="CC8" s="36">
        <v>101</v>
      </c>
      <c r="CD8" s="36">
        <v>500</v>
      </c>
      <c r="CE8" s="36">
        <v>501</v>
      </c>
      <c r="CF8" s="36" t="s">
        <v>254</v>
      </c>
      <c r="CG8" s="35">
        <v>1500</v>
      </c>
      <c r="CH8" s="35">
        <v>160</v>
      </c>
      <c r="CI8" s="36">
        <v>170</v>
      </c>
      <c r="CJ8" s="36">
        <v>180</v>
      </c>
      <c r="CK8" s="36">
        <v>190</v>
      </c>
      <c r="CL8" s="36">
        <v>200</v>
      </c>
      <c r="CM8" s="36">
        <v>210</v>
      </c>
      <c r="CN8" s="5"/>
    </row>
    <row r="9" spans="3:92" ht="15" thickBot="1" thickTop="1">
      <c r="C9" s="40">
        <v>13</v>
      </c>
      <c r="D9" s="7" t="s">
        <v>293</v>
      </c>
      <c r="P9" s="143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39"/>
      <c r="AG9" s="3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39"/>
      <c r="AY9" s="39"/>
      <c r="AZ9" s="39"/>
      <c r="BA9" s="39"/>
      <c r="BB9" s="39"/>
      <c r="BC9" s="93"/>
      <c r="BD9" s="105" t="s">
        <v>79</v>
      </c>
      <c r="BE9" s="15" t="s">
        <v>80</v>
      </c>
      <c r="BF9" s="15" t="s">
        <v>8</v>
      </c>
      <c r="BG9" s="17">
        <v>10</v>
      </c>
      <c r="BH9" s="17">
        <v>11</v>
      </c>
      <c r="BI9" s="18" t="s">
        <v>254</v>
      </c>
      <c r="BJ9" s="17">
        <v>1300</v>
      </c>
      <c r="BK9" s="17">
        <v>170</v>
      </c>
      <c r="BL9" s="17">
        <v>30</v>
      </c>
      <c r="BM9" s="17">
        <v>40</v>
      </c>
      <c r="BN9" s="17">
        <v>50</v>
      </c>
      <c r="BO9" s="17">
        <v>80</v>
      </c>
      <c r="BP9" s="17">
        <v>100</v>
      </c>
      <c r="BQ9" s="17">
        <v>500</v>
      </c>
      <c r="BR9" s="17">
        <v>650</v>
      </c>
      <c r="BS9" s="17">
        <v>2000</v>
      </c>
      <c r="BT9" s="35">
        <v>10</v>
      </c>
      <c r="BU9" s="35">
        <v>11</v>
      </c>
      <c r="BV9" s="36">
        <v>20</v>
      </c>
      <c r="BW9" s="36">
        <v>21</v>
      </c>
      <c r="BX9" s="36">
        <v>30</v>
      </c>
      <c r="BY9" s="36">
        <v>31</v>
      </c>
      <c r="BZ9" s="36">
        <v>50</v>
      </c>
      <c r="CA9" s="36">
        <v>51</v>
      </c>
      <c r="CB9" s="36">
        <v>100</v>
      </c>
      <c r="CC9" s="36">
        <v>101</v>
      </c>
      <c r="CD9" s="36">
        <v>500</v>
      </c>
      <c r="CE9" s="36">
        <v>501</v>
      </c>
      <c r="CF9" s="36" t="s">
        <v>254</v>
      </c>
      <c r="CG9" s="35">
        <v>1500</v>
      </c>
      <c r="CH9" s="35">
        <v>160</v>
      </c>
      <c r="CI9" s="36">
        <v>170</v>
      </c>
      <c r="CJ9" s="36">
        <v>180</v>
      </c>
      <c r="CK9" s="36">
        <v>190</v>
      </c>
      <c r="CL9" s="36">
        <v>200</v>
      </c>
      <c r="CM9" s="36">
        <v>210</v>
      </c>
      <c r="CN9" s="5"/>
    </row>
    <row r="10" spans="16:92" ht="14.25" thickTop="1">
      <c r="P10" s="143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39"/>
      <c r="AY10" s="39"/>
      <c r="AZ10" s="39"/>
      <c r="BA10" s="39"/>
      <c r="BB10" s="39"/>
      <c r="BC10" s="93"/>
      <c r="BD10" s="105" t="s">
        <v>53</v>
      </c>
      <c r="BE10" s="15" t="s">
        <v>54</v>
      </c>
      <c r="BF10" s="15" t="s">
        <v>8</v>
      </c>
      <c r="BG10" s="17">
        <v>10</v>
      </c>
      <c r="BH10" s="17">
        <v>11</v>
      </c>
      <c r="BI10" s="18" t="s">
        <v>254</v>
      </c>
      <c r="BJ10" s="17">
        <v>1300</v>
      </c>
      <c r="BK10" s="17">
        <v>170</v>
      </c>
      <c r="BL10" s="17">
        <v>30</v>
      </c>
      <c r="BM10" s="17">
        <v>40</v>
      </c>
      <c r="BN10" s="17">
        <v>50</v>
      </c>
      <c r="BO10" s="17">
        <v>80</v>
      </c>
      <c r="BP10" s="17">
        <v>100</v>
      </c>
      <c r="BQ10" s="17">
        <v>500</v>
      </c>
      <c r="BR10" s="17">
        <v>650</v>
      </c>
      <c r="BS10" s="17">
        <v>2000</v>
      </c>
      <c r="BT10" s="35">
        <v>10</v>
      </c>
      <c r="BU10" s="35">
        <v>11</v>
      </c>
      <c r="BV10" s="36">
        <v>20</v>
      </c>
      <c r="BW10" s="36">
        <v>21</v>
      </c>
      <c r="BX10" s="36">
        <v>30</v>
      </c>
      <c r="BY10" s="36">
        <v>31</v>
      </c>
      <c r="BZ10" s="36">
        <v>50</v>
      </c>
      <c r="CA10" s="36">
        <v>51</v>
      </c>
      <c r="CB10" s="36">
        <v>100</v>
      </c>
      <c r="CC10" s="36">
        <v>101</v>
      </c>
      <c r="CD10" s="36">
        <v>500</v>
      </c>
      <c r="CE10" s="36">
        <v>501</v>
      </c>
      <c r="CF10" s="36" t="s">
        <v>254</v>
      </c>
      <c r="CG10" s="35">
        <v>1500</v>
      </c>
      <c r="CH10" s="35">
        <v>160</v>
      </c>
      <c r="CI10" s="36">
        <v>170</v>
      </c>
      <c r="CJ10" s="36">
        <v>180</v>
      </c>
      <c r="CK10" s="36">
        <v>190</v>
      </c>
      <c r="CL10" s="36">
        <v>200</v>
      </c>
      <c r="CM10" s="36">
        <v>210</v>
      </c>
      <c r="CN10" s="5"/>
    </row>
    <row r="11" spans="1:92" ht="13.5">
      <c r="A11" s="7" t="s">
        <v>294</v>
      </c>
      <c r="B11" s="120" t="s">
        <v>300</v>
      </c>
      <c r="C11" s="120"/>
      <c r="D11" s="120"/>
      <c r="E11" s="120"/>
      <c r="F11" s="120"/>
      <c r="G11" s="120"/>
      <c r="H11" s="120"/>
      <c r="I11" s="120"/>
      <c r="J11" s="120"/>
      <c r="K11" s="120"/>
      <c r="P11" s="177" t="s">
        <v>313</v>
      </c>
      <c r="Q11" s="178"/>
      <c r="R11" s="178"/>
      <c r="S11" s="178"/>
      <c r="T11" s="178"/>
      <c r="U11" s="178"/>
      <c r="V11" s="178"/>
      <c r="W11" s="178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39"/>
      <c r="AV11" s="39"/>
      <c r="AW11" s="39"/>
      <c r="AX11" s="39"/>
      <c r="AY11" s="39"/>
      <c r="AZ11" s="39"/>
      <c r="BA11" s="39"/>
      <c r="BB11" s="39"/>
      <c r="BC11" s="93"/>
      <c r="BD11" s="105" t="s">
        <v>41</v>
      </c>
      <c r="BE11" s="15" t="s">
        <v>42</v>
      </c>
      <c r="BF11" s="15" t="s">
        <v>8</v>
      </c>
      <c r="BG11" s="17">
        <v>10</v>
      </c>
      <c r="BH11" s="17">
        <v>11</v>
      </c>
      <c r="BI11" s="18" t="s">
        <v>254</v>
      </c>
      <c r="BJ11" s="17">
        <v>1300</v>
      </c>
      <c r="BK11" s="17">
        <v>170</v>
      </c>
      <c r="BL11" s="17">
        <v>30</v>
      </c>
      <c r="BM11" s="17">
        <v>40</v>
      </c>
      <c r="BN11" s="17">
        <v>50</v>
      </c>
      <c r="BO11" s="17">
        <v>80</v>
      </c>
      <c r="BP11" s="17">
        <v>100</v>
      </c>
      <c r="BQ11" s="17">
        <v>500</v>
      </c>
      <c r="BR11" s="17">
        <v>650</v>
      </c>
      <c r="BS11" s="17">
        <v>2000</v>
      </c>
      <c r="BT11" s="35">
        <v>10</v>
      </c>
      <c r="BU11" s="35">
        <v>11</v>
      </c>
      <c r="BV11" s="36">
        <v>20</v>
      </c>
      <c r="BW11" s="36">
        <v>21</v>
      </c>
      <c r="BX11" s="36">
        <v>30</v>
      </c>
      <c r="BY11" s="36">
        <v>31</v>
      </c>
      <c r="BZ11" s="36">
        <v>50</v>
      </c>
      <c r="CA11" s="36">
        <v>51</v>
      </c>
      <c r="CB11" s="36">
        <v>100</v>
      </c>
      <c r="CC11" s="36">
        <v>101</v>
      </c>
      <c r="CD11" s="36">
        <v>500</v>
      </c>
      <c r="CE11" s="36">
        <v>501</v>
      </c>
      <c r="CF11" s="36" t="s">
        <v>254</v>
      </c>
      <c r="CG11" s="35">
        <v>1500</v>
      </c>
      <c r="CH11" s="35">
        <v>160</v>
      </c>
      <c r="CI11" s="36">
        <v>170</v>
      </c>
      <c r="CJ11" s="36">
        <v>180</v>
      </c>
      <c r="CK11" s="36">
        <v>190</v>
      </c>
      <c r="CL11" s="36">
        <v>200</v>
      </c>
      <c r="CM11" s="36">
        <v>210</v>
      </c>
      <c r="CN11" s="5"/>
    </row>
    <row r="12" spans="16:92" ht="14.25" thickBot="1">
      <c r="P12" s="143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93"/>
      <c r="BD12" s="105" t="s">
        <v>23</v>
      </c>
      <c r="BE12" s="15" t="s">
        <v>24</v>
      </c>
      <c r="BF12" s="15" t="s">
        <v>8</v>
      </c>
      <c r="BG12" s="17">
        <v>10</v>
      </c>
      <c r="BH12" s="17">
        <v>11</v>
      </c>
      <c r="BI12" s="18" t="s">
        <v>254</v>
      </c>
      <c r="BJ12" s="17">
        <v>1300</v>
      </c>
      <c r="BK12" s="17">
        <v>170</v>
      </c>
      <c r="BL12" s="17">
        <v>30</v>
      </c>
      <c r="BM12" s="17">
        <v>40</v>
      </c>
      <c r="BN12" s="17">
        <v>50</v>
      </c>
      <c r="BO12" s="17">
        <v>80</v>
      </c>
      <c r="BP12" s="17">
        <v>100</v>
      </c>
      <c r="BQ12" s="17">
        <v>500</v>
      </c>
      <c r="BR12" s="17">
        <v>650</v>
      </c>
      <c r="BS12" s="17">
        <v>2000</v>
      </c>
      <c r="BT12" s="35">
        <v>10</v>
      </c>
      <c r="BU12" s="35">
        <v>11</v>
      </c>
      <c r="BV12" s="36">
        <v>20</v>
      </c>
      <c r="BW12" s="36">
        <v>21</v>
      </c>
      <c r="BX12" s="36">
        <v>30</v>
      </c>
      <c r="BY12" s="36">
        <v>31</v>
      </c>
      <c r="BZ12" s="36">
        <v>50</v>
      </c>
      <c r="CA12" s="36">
        <v>51</v>
      </c>
      <c r="CB12" s="36">
        <v>100</v>
      </c>
      <c r="CC12" s="36">
        <v>101</v>
      </c>
      <c r="CD12" s="36">
        <v>500</v>
      </c>
      <c r="CE12" s="36">
        <v>501</v>
      </c>
      <c r="CF12" s="36" t="s">
        <v>254</v>
      </c>
      <c r="CG12" s="35">
        <v>1500</v>
      </c>
      <c r="CH12" s="35">
        <v>160</v>
      </c>
      <c r="CI12" s="36">
        <v>170</v>
      </c>
      <c r="CJ12" s="36">
        <v>180</v>
      </c>
      <c r="CK12" s="36">
        <v>190</v>
      </c>
      <c r="CL12" s="36">
        <v>200</v>
      </c>
      <c r="CM12" s="36">
        <v>210</v>
      </c>
      <c r="CN12" s="5"/>
    </row>
    <row r="13" spans="3:92" ht="15.75" thickBot="1" thickTop="1">
      <c r="C13" s="45">
        <v>25</v>
      </c>
      <c r="D13" s="7" t="s">
        <v>295</v>
      </c>
      <c r="P13" s="97"/>
      <c r="Q13" s="39"/>
      <c r="R13" s="39"/>
      <c r="S13" s="39"/>
      <c r="T13" s="39"/>
      <c r="U13" s="69"/>
      <c r="V13" s="150"/>
      <c r="W13" s="150"/>
      <c r="X13" s="150"/>
      <c r="Y13" s="135" t="s">
        <v>410</v>
      </c>
      <c r="Z13" s="135"/>
      <c r="AA13" s="135"/>
      <c r="AB13" s="135"/>
      <c r="AC13" s="116"/>
      <c r="AD13" s="136">
        <f>V6</f>
        <v>25</v>
      </c>
      <c r="AE13" s="146"/>
      <c r="AF13" s="151" t="s">
        <v>378</v>
      </c>
      <c r="AG13" s="151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39"/>
      <c r="AY13" s="39"/>
      <c r="AZ13" s="39"/>
      <c r="BA13" s="39"/>
      <c r="BB13" s="39"/>
      <c r="BC13" s="93"/>
      <c r="BD13" s="105" t="s">
        <v>6</v>
      </c>
      <c r="BE13" s="15" t="s">
        <v>7</v>
      </c>
      <c r="BF13" s="15" t="s">
        <v>8</v>
      </c>
      <c r="BG13" s="17">
        <v>10</v>
      </c>
      <c r="BH13" s="17">
        <v>11</v>
      </c>
      <c r="BI13" s="18" t="s">
        <v>254</v>
      </c>
      <c r="BJ13" s="17">
        <v>1300</v>
      </c>
      <c r="BK13" s="17">
        <v>170</v>
      </c>
      <c r="BL13" s="17">
        <v>30</v>
      </c>
      <c r="BM13" s="17">
        <v>40</v>
      </c>
      <c r="BN13" s="17">
        <v>50</v>
      </c>
      <c r="BO13" s="17">
        <v>80</v>
      </c>
      <c r="BP13" s="17">
        <v>100</v>
      </c>
      <c r="BQ13" s="17">
        <v>500</v>
      </c>
      <c r="BR13" s="17">
        <v>650</v>
      </c>
      <c r="BS13" s="17">
        <v>2000</v>
      </c>
      <c r="BT13" s="35">
        <v>10</v>
      </c>
      <c r="BU13" s="35">
        <v>11</v>
      </c>
      <c r="BV13" s="36">
        <v>20</v>
      </c>
      <c r="BW13" s="36">
        <v>21</v>
      </c>
      <c r="BX13" s="36">
        <v>30</v>
      </c>
      <c r="BY13" s="36">
        <v>31</v>
      </c>
      <c r="BZ13" s="36">
        <v>50</v>
      </c>
      <c r="CA13" s="36">
        <v>51</v>
      </c>
      <c r="CB13" s="36">
        <v>100</v>
      </c>
      <c r="CC13" s="36">
        <v>101</v>
      </c>
      <c r="CD13" s="36">
        <v>500</v>
      </c>
      <c r="CE13" s="36">
        <v>501</v>
      </c>
      <c r="CF13" s="36" t="s">
        <v>254</v>
      </c>
      <c r="CG13" s="35">
        <v>1500</v>
      </c>
      <c r="CH13" s="35">
        <v>160</v>
      </c>
      <c r="CI13" s="36">
        <v>170</v>
      </c>
      <c r="CJ13" s="36">
        <v>180</v>
      </c>
      <c r="CK13" s="36">
        <v>190</v>
      </c>
      <c r="CL13" s="36">
        <v>200</v>
      </c>
      <c r="CM13" s="36">
        <v>210</v>
      </c>
      <c r="CN13" s="5"/>
    </row>
    <row r="14" spans="16:92" ht="15" thickTop="1">
      <c r="P14" s="143"/>
      <c r="Q14" s="69"/>
      <c r="R14" s="69"/>
      <c r="S14" s="69"/>
      <c r="T14" s="69"/>
      <c r="U14" s="69"/>
      <c r="V14" s="150"/>
      <c r="W14" s="150"/>
      <c r="X14" s="150"/>
      <c r="Y14" s="135" t="s">
        <v>411</v>
      </c>
      <c r="Z14" s="135"/>
      <c r="AA14" s="135"/>
      <c r="AB14" s="135"/>
      <c r="AC14" s="116"/>
      <c r="AD14" s="136">
        <f>Z318</f>
        <v>25</v>
      </c>
      <c r="AE14" s="146"/>
      <c r="AF14" s="151" t="s">
        <v>448</v>
      </c>
      <c r="AG14" s="151"/>
      <c r="AH14" s="116" t="s">
        <v>449</v>
      </c>
      <c r="AI14" s="146" t="s">
        <v>412</v>
      </c>
      <c r="AJ14" s="146"/>
      <c r="AK14" s="146"/>
      <c r="AL14" s="146"/>
      <c r="AM14" s="136">
        <f>AD14-AD13</f>
        <v>0</v>
      </c>
      <c r="AN14" s="146"/>
      <c r="AO14" s="151" t="s">
        <v>450</v>
      </c>
      <c r="AP14" s="116" t="s">
        <v>451</v>
      </c>
      <c r="AQ14" s="150"/>
      <c r="AR14" s="150"/>
      <c r="AS14" s="150"/>
      <c r="AT14" s="150"/>
      <c r="AU14" s="150"/>
      <c r="AV14" s="116"/>
      <c r="AW14" s="116"/>
      <c r="AX14" s="39"/>
      <c r="AY14" s="39"/>
      <c r="AZ14" s="39"/>
      <c r="BA14" s="39"/>
      <c r="BB14" s="39"/>
      <c r="BC14" s="93"/>
      <c r="BD14" s="105" t="s">
        <v>77</v>
      </c>
      <c r="BE14" s="15" t="s">
        <v>78</v>
      </c>
      <c r="BF14" s="15" t="s">
        <v>8</v>
      </c>
      <c r="BG14" s="17">
        <v>10</v>
      </c>
      <c r="BH14" s="17">
        <v>11</v>
      </c>
      <c r="BI14" s="18" t="s">
        <v>254</v>
      </c>
      <c r="BJ14" s="17">
        <v>1300</v>
      </c>
      <c r="BK14" s="17">
        <v>170</v>
      </c>
      <c r="BL14" s="17">
        <v>30</v>
      </c>
      <c r="BM14" s="17">
        <v>40</v>
      </c>
      <c r="BN14" s="17">
        <v>50</v>
      </c>
      <c r="BO14" s="17">
        <v>80</v>
      </c>
      <c r="BP14" s="17">
        <v>100</v>
      </c>
      <c r="BQ14" s="17">
        <v>500</v>
      </c>
      <c r="BR14" s="17">
        <v>650</v>
      </c>
      <c r="BS14" s="17">
        <v>2000</v>
      </c>
      <c r="BT14" s="35">
        <v>10</v>
      </c>
      <c r="BU14" s="35">
        <v>11</v>
      </c>
      <c r="BV14" s="36">
        <v>20</v>
      </c>
      <c r="BW14" s="36">
        <v>21</v>
      </c>
      <c r="BX14" s="36">
        <v>30</v>
      </c>
      <c r="BY14" s="36">
        <v>31</v>
      </c>
      <c r="BZ14" s="36">
        <v>50</v>
      </c>
      <c r="CA14" s="36">
        <v>51</v>
      </c>
      <c r="CB14" s="36">
        <v>100</v>
      </c>
      <c r="CC14" s="36">
        <v>101</v>
      </c>
      <c r="CD14" s="36">
        <v>500</v>
      </c>
      <c r="CE14" s="36">
        <v>501</v>
      </c>
      <c r="CF14" s="36" t="s">
        <v>254</v>
      </c>
      <c r="CG14" s="35">
        <v>1500</v>
      </c>
      <c r="CH14" s="35">
        <v>160</v>
      </c>
      <c r="CI14" s="36">
        <v>170</v>
      </c>
      <c r="CJ14" s="36">
        <v>180</v>
      </c>
      <c r="CK14" s="36">
        <v>190</v>
      </c>
      <c r="CL14" s="36">
        <v>200</v>
      </c>
      <c r="CM14" s="36">
        <v>210</v>
      </c>
      <c r="CN14" s="5"/>
    </row>
    <row r="15" spans="1:92" ht="14.25">
      <c r="A15" s="7" t="s">
        <v>297</v>
      </c>
      <c r="B15" s="120" t="s">
        <v>296</v>
      </c>
      <c r="C15" s="120"/>
      <c r="D15" s="120"/>
      <c r="E15" s="120"/>
      <c r="F15" s="120"/>
      <c r="G15" s="120"/>
      <c r="H15" s="120"/>
      <c r="I15" s="120"/>
      <c r="J15" s="120"/>
      <c r="K15" s="120"/>
      <c r="P15" s="143"/>
      <c r="Q15" s="69"/>
      <c r="R15" s="69"/>
      <c r="S15" s="69"/>
      <c r="T15" s="69"/>
      <c r="U15" s="69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16"/>
      <c r="AW15" s="116"/>
      <c r="AX15" s="39"/>
      <c r="AY15" s="39"/>
      <c r="AZ15" s="39"/>
      <c r="BA15" s="39"/>
      <c r="BB15" s="39"/>
      <c r="BC15" s="93"/>
      <c r="BD15" s="105" t="s">
        <v>25</v>
      </c>
      <c r="BE15" s="15" t="s">
        <v>26</v>
      </c>
      <c r="BF15" s="15" t="s">
        <v>8</v>
      </c>
      <c r="BG15" s="17">
        <v>10</v>
      </c>
      <c r="BH15" s="17">
        <v>11</v>
      </c>
      <c r="BI15" s="18" t="s">
        <v>254</v>
      </c>
      <c r="BJ15" s="17">
        <v>1300</v>
      </c>
      <c r="BK15" s="17">
        <v>170</v>
      </c>
      <c r="BL15" s="17">
        <v>30</v>
      </c>
      <c r="BM15" s="17">
        <v>40</v>
      </c>
      <c r="BN15" s="17">
        <v>50</v>
      </c>
      <c r="BO15" s="17">
        <v>80</v>
      </c>
      <c r="BP15" s="17">
        <v>100</v>
      </c>
      <c r="BQ15" s="17">
        <v>500</v>
      </c>
      <c r="BR15" s="17">
        <v>650</v>
      </c>
      <c r="BS15" s="17">
        <v>2000</v>
      </c>
      <c r="BT15" s="35">
        <v>10</v>
      </c>
      <c r="BU15" s="35">
        <v>11</v>
      </c>
      <c r="BV15" s="36">
        <v>20</v>
      </c>
      <c r="BW15" s="36">
        <v>21</v>
      </c>
      <c r="BX15" s="36">
        <v>30</v>
      </c>
      <c r="BY15" s="36">
        <v>31</v>
      </c>
      <c r="BZ15" s="36">
        <v>50</v>
      </c>
      <c r="CA15" s="36">
        <v>51</v>
      </c>
      <c r="CB15" s="36">
        <v>100</v>
      </c>
      <c r="CC15" s="36">
        <v>101</v>
      </c>
      <c r="CD15" s="36">
        <v>500</v>
      </c>
      <c r="CE15" s="36">
        <v>501</v>
      </c>
      <c r="CF15" s="36" t="s">
        <v>254</v>
      </c>
      <c r="CG15" s="35">
        <v>1500</v>
      </c>
      <c r="CH15" s="35">
        <v>160</v>
      </c>
      <c r="CI15" s="36">
        <v>170</v>
      </c>
      <c r="CJ15" s="36">
        <v>180</v>
      </c>
      <c r="CK15" s="36">
        <v>190</v>
      </c>
      <c r="CL15" s="36">
        <v>200</v>
      </c>
      <c r="CM15" s="36">
        <v>210</v>
      </c>
      <c r="CN15" s="5"/>
    </row>
    <row r="16" spans="6:92" ht="14.25" customHeight="1" thickBot="1">
      <c r="F16" s="42" t="str">
        <f>VLOOKUP(C5,BO311:BQ442,3,FALSE)</f>
        <v> </v>
      </c>
      <c r="P16" s="143"/>
      <c r="Q16" s="69"/>
      <c r="R16" s="69"/>
      <c r="S16" s="69"/>
      <c r="T16" s="69"/>
      <c r="U16" s="69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16"/>
      <c r="AW16" s="116"/>
      <c r="AX16" s="39"/>
      <c r="AY16" s="39"/>
      <c r="AZ16" s="39"/>
      <c r="BA16" s="39"/>
      <c r="BB16" s="39"/>
      <c r="BC16" s="93"/>
      <c r="BD16" s="105" t="s">
        <v>29</v>
      </c>
      <c r="BE16" s="15" t="s">
        <v>30</v>
      </c>
      <c r="BF16" s="15" t="s">
        <v>8</v>
      </c>
      <c r="BG16" s="17">
        <v>10</v>
      </c>
      <c r="BH16" s="17">
        <v>11</v>
      </c>
      <c r="BI16" s="18" t="s">
        <v>254</v>
      </c>
      <c r="BJ16" s="17">
        <v>1300</v>
      </c>
      <c r="BK16" s="17">
        <v>170</v>
      </c>
      <c r="BL16" s="17">
        <v>30</v>
      </c>
      <c r="BM16" s="17">
        <v>40</v>
      </c>
      <c r="BN16" s="17">
        <v>50</v>
      </c>
      <c r="BO16" s="17">
        <v>80</v>
      </c>
      <c r="BP16" s="17">
        <v>100</v>
      </c>
      <c r="BQ16" s="17">
        <v>500</v>
      </c>
      <c r="BR16" s="17">
        <v>650</v>
      </c>
      <c r="BS16" s="17">
        <v>2000</v>
      </c>
      <c r="BT16" s="35">
        <v>10</v>
      </c>
      <c r="BU16" s="35">
        <v>11</v>
      </c>
      <c r="BV16" s="36">
        <v>20</v>
      </c>
      <c r="BW16" s="36">
        <v>21</v>
      </c>
      <c r="BX16" s="36">
        <v>30</v>
      </c>
      <c r="BY16" s="36">
        <v>31</v>
      </c>
      <c r="BZ16" s="36">
        <v>50</v>
      </c>
      <c r="CA16" s="36">
        <v>51</v>
      </c>
      <c r="CB16" s="36">
        <v>100</v>
      </c>
      <c r="CC16" s="36">
        <v>101</v>
      </c>
      <c r="CD16" s="36">
        <v>500</v>
      </c>
      <c r="CE16" s="36">
        <v>501</v>
      </c>
      <c r="CF16" s="36" t="s">
        <v>254</v>
      </c>
      <c r="CG16" s="35">
        <v>1500</v>
      </c>
      <c r="CH16" s="35">
        <v>160</v>
      </c>
      <c r="CI16" s="36">
        <v>170</v>
      </c>
      <c r="CJ16" s="36">
        <v>180</v>
      </c>
      <c r="CK16" s="36">
        <v>190</v>
      </c>
      <c r="CL16" s="36">
        <v>200</v>
      </c>
      <c r="CM16" s="36">
        <v>210</v>
      </c>
      <c r="CN16" s="5"/>
    </row>
    <row r="17" spans="3:92" ht="15.75" thickBot="1" thickTop="1">
      <c r="C17" s="44">
        <v>1</v>
      </c>
      <c r="D17" s="41"/>
      <c r="F17" s="4">
        <v>1</v>
      </c>
      <c r="G17" s="268" t="s">
        <v>417</v>
      </c>
      <c r="H17" s="268"/>
      <c r="I17" s="268"/>
      <c r="J17" s="268"/>
      <c r="K17" s="268"/>
      <c r="L17" s="268"/>
      <c r="M17" s="37"/>
      <c r="N17" s="37"/>
      <c r="O17" s="37"/>
      <c r="P17" s="143"/>
      <c r="Q17" s="69"/>
      <c r="R17" s="69"/>
      <c r="S17" s="69"/>
      <c r="T17" s="69"/>
      <c r="U17" s="69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16"/>
      <c r="AW17" s="116"/>
      <c r="AX17" s="39"/>
      <c r="AY17" s="39"/>
      <c r="AZ17" s="39"/>
      <c r="BA17" s="39"/>
      <c r="BB17" s="39"/>
      <c r="BC17" s="93"/>
      <c r="BD17" s="105" t="s">
        <v>27</v>
      </c>
      <c r="BE17" s="15" t="s">
        <v>28</v>
      </c>
      <c r="BF17" s="15" t="s">
        <v>8</v>
      </c>
      <c r="BG17" s="17">
        <v>10</v>
      </c>
      <c r="BH17" s="17">
        <v>11</v>
      </c>
      <c r="BI17" s="18" t="s">
        <v>254</v>
      </c>
      <c r="BJ17" s="17">
        <v>1300</v>
      </c>
      <c r="BK17" s="17">
        <v>170</v>
      </c>
      <c r="BL17" s="17">
        <v>30</v>
      </c>
      <c r="BM17" s="17">
        <v>40</v>
      </c>
      <c r="BN17" s="17">
        <v>50</v>
      </c>
      <c r="BO17" s="17">
        <v>80</v>
      </c>
      <c r="BP17" s="17">
        <v>100</v>
      </c>
      <c r="BQ17" s="17">
        <v>500</v>
      </c>
      <c r="BR17" s="17">
        <v>650</v>
      </c>
      <c r="BS17" s="17">
        <v>2000</v>
      </c>
      <c r="BT17" s="35">
        <v>10</v>
      </c>
      <c r="BU17" s="35">
        <v>11</v>
      </c>
      <c r="BV17" s="36">
        <v>20</v>
      </c>
      <c r="BW17" s="36">
        <v>21</v>
      </c>
      <c r="BX17" s="36">
        <v>30</v>
      </c>
      <c r="BY17" s="36">
        <v>31</v>
      </c>
      <c r="BZ17" s="36">
        <v>50</v>
      </c>
      <c r="CA17" s="36">
        <v>51</v>
      </c>
      <c r="CB17" s="36">
        <v>100</v>
      </c>
      <c r="CC17" s="36">
        <v>101</v>
      </c>
      <c r="CD17" s="36">
        <v>500</v>
      </c>
      <c r="CE17" s="36">
        <v>501</v>
      </c>
      <c r="CF17" s="36" t="s">
        <v>254</v>
      </c>
      <c r="CG17" s="35">
        <v>1500</v>
      </c>
      <c r="CH17" s="35">
        <v>160</v>
      </c>
      <c r="CI17" s="36">
        <v>170</v>
      </c>
      <c r="CJ17" s="36">
        <v>180</v>
      </c>
      <c r="CK17" s="36">
        <v>190</v>
      </c>
      <c r="CL17" s="36">
        <v>200</v>
      </c>
      <c r="CM17" s="36">
        <v>210</v>
      </c>
      <c r="CN17" s="5"/>
    </row>
    <row r="18" spans="6:92" ht="14.25" customHeight="1" thickTop="1">
      <c r="F18" s="4">
        <v>2</v>
      </c>
      <c r="G18" s="268" t="s">
        <v>298</v>
      </c>
      <c r="H18" s="268"/>
      <c r="I18" s="268"/>
      <c r="J18" s="268"/>
      <c r="K18" s="268"/>
      <c r="L18" s="268"/>
      <c r="M18" s="37"/>
      <c r="N18" s="37"/>
      <c r="O18" s="37"/>
      <c r="P18" s="143"/>
      <c r="Q18" s="69"/>
      <c r="R18" s="69"/>
      <c r="S18" s="69"/>
      <c r="T18" s="69"/>
      <c r="U18" s="69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47" t="s">
        <v>264</v>
      </c>
      <c r="AG18" s="148"/>
      <c r="AH18" s="148"/>
      <c r="AI18" s="148"/>
      <c r="AJ18" s="148"/>
      <c r="AK18" s="148"/>
      <c r="AL18" s="141" t="s">
        <v>362</v>
      </c>
      <c r="AM18" s="148" t="s">
        <v>307</v>
      </c>
      <c r="AN18" s="148"/>
      <c r="AO18" s="148"/>
      <c r="AP18" s="148"/>
      <c r="AQ18" s="148"/>
      <c r="AR18" s="212"/>
      <c r="AS18" s="141" t="s">
        <v>363</v>
      </c>
      <c r="AT18" s="148" t="s">
        <v>339</v>
      </c>
      <c r="AU18" s="148"/>
      <c r="AV18" s="148"/>
      <c r="AW18" s="148"/>
      <c r="AX18" s="212"/>
      <c r="AY18" s="39"/>
      <c r="AZ18" s="39"/>
      <c r="BA18" s="39"/>
      <c r="BB18" s="39"/>
      <c r="BC18" s="93"/>
      <c r="BD18" s="105" t="s">
        <v>88</v>
      </c>
      <c r="BE18" s="15" t="s">
        <v>89</v>
      </c>
      <c r="BF18" s="15" t="s">
        <v>8</v>
      </c>
      <c r="BG18" s="17">
        <v>10</v>
      </c>
      <c r="BH18" s="17">
        <v>11</v>
      </c>
      <c r="BI18" s="18" t="s">
        <v>254</v>
      </c>
      <c r="BJ18" s="17">
        <v>1300</v>
      </c>
      <c r="BK18" s="17">
        <v>170</v>
      </c>
      <c r="BL18" s="17">
        <v>30</v>
      </c>
      <c r="BM18" s="17">
        <v>40</v>
      </c>
      <c r="BN18" s="17">
        <v>50</v>
      </c>
      <c r="BO18" s="17">
        <v>80</v>
      </c>
      <c r="BP18" s="17">
        <v>100</v>
      </c>
      <c r="BQ18" s="17">
        <v>500</v>
      </c>
      <c r="BR18" s="17">
        <v>650</v>
      </c>
      <c r="BS18" s="17">
        <v>2000</v>
      </c>
      <c r="BT18" s="35">
        <v>10</v>
      </c>
      <c r="BU18" s="35">
        <v>11</v>
      </c>
      <c r="BV18" s="36">
        <v>20</v>
      </c>
      <c r="BW18" s="36">
        <v>21</v>
      </c>
      <c r="BX18" s="36">
        <v>30</v>
      </c>
      <c r="BY18" s="36">
        <v>31</v>
      </c>
      <c r="BZ18" s="36">
        <v>50</v>
      </c>
      <c r="CA18" s="36">
        <v>51</v>
      </c>
      <c r="CB18" s="36">
        <v>100</v>
      </c>
      <c r="CC18" s="36">
        <v>101</v>
      </c>
      <c r="CD18" s="36">
        <v>500</v>
      </c>
      <c r="CE18" s="36">
        <v>501</v>
      </c>
      <c r="CF18" s="36" t="s">
        <v>254</v>
      </c>
      <c r="CG18" s="35">
        <v>1500</v>
      </c>
      <c r="CH18" s="35">
        <v>160</v>
      </c>
      <c r="CI18" s="36">
        <v>170</v>
      </c>
      <c r="CJ18" s="36">
        <v>180</v>
      </c>
      <c r="CK18" s="36">
        <v>190</v>
      </c>
      <c r="CL18" s="36">
        <v>200</v>
      </c>
      <c r="CM18" s="36">
        <v>210</v>
      </c>
      <c r="CN18" s="5"/>
    </row>
    <row r="19" spans="6:92" ht="14.25" customHeight="1">
      <c r="F19" s="4">
        <v>3</v>
      </c>
      <c r="G19" s="269" t="s">
        <v>299</v>
      </c>
      <c r="H19" s="269"/>
      <c r="I19" s="269"/>
      <c r="J19" s="269"/>
      <c r="K19" s="269"/>
      <c r="L19" s="269"/>
      <c r="M19" s="38"/>
      <c r="N19" s="38"/>
      <c r="O19" s="38"/>
      <c r="P19" s="143"/>
      <c r="Q19" s="69"/>
      <c r="R19" s="69"/>
      <c r="S19" s="69"/>
      <c r="T19" s="69"/>
      <c r="U19" s="69"/>
      <c r="V19" s="244" t="s">
        <v>394</v>
      </c>
      <c r="W19" s="245"/>
      <c r="X19" s="245"/>
      <c r="Y19" s="245"/>
      <c r="Z19" s="245"/>
      <c r="AA19" s="245"/>
      <c r="AB19" s="245"/>
      <c r="AC19" s="245"/>
      <c r="AD19" s="245"/>
      <c r="AE19" s="246"/>
      <c r="AF19" s="241" t="s">
        <v>364</v>
      </c>
      <c r="AG19" s="234"/>
      <c r="AH19" s="229">
        <f>AX54</f>
        <v>3930</v>
      </c>
      <c r="AI19" s="229"/>
      <c r="AJ19" s="229"/>
      <c r="AK19" s="232" t="s">
        <v>306</v>
      </c>
      <c r="AL19" s="273" t="s">
        <v>331</v>
      </c>
      <c r="AM19" s="234" t="s">
        <v>452</v>
      </c>
      <c r="AN19" s="234"/>
      <c r="AO19" s="229">
        <f>IF(C17=1,0,AX323)</f>
        <v>0</v>
      </c>
      <c r="AP19" s="229"/>
      <c r="AQ19" s="229"/>
      <c r="AR19" s="226" t="s">
        <v>306</v>
      </c>
      <c r="AS19" s="273" t="s">
        <v>321</v>
      </c>
      <c r="AT19" s="229">
        <f>SUM(AH19,AO19)</f>
        <v>3930</v>
      </c>
      <c r="AU19" s="229"/>
      <c r="AV19" s="229"/>
      <c r="AW19" s="229"/>
      <c r="AX19" s="226" t="s">
        <v>306</v>
      </c>
      <c r="AY19" s="69"/>
      <c r="AZ19" s="69"/>
      <c r="BA19" s="69"/>
      <c r="BB19" s="69"/>
      <c r="BC19" s="152"/>
      <c r="BD19" s="105" t="s">
        <v>9</v>
      </c>
      <c r="BE19" s="15" t="s">
        <v>10</v>
      </c>
      <c r="BF19" s="15" t="s">
        <v>8</v>
      </c>
      <c r="BG19" s="17">
        <v>10</v>
      </c>
      <c r="BH19" s="17">
        <v>11</v>
      </c>
      <c r="BI19" s="18" t="s">
        <v>254</v>
      </c>
      <c r="BJ19" s="17">
        <v>1300</v>
      </c>
      <c r="BK19" s="17">
        <v>170</v>
      </c>
      <c r="BL19" s="17">
        <v>30</v>
      </c>
      <c r="BM19" s="17">
        <v>40</v>
      </c>
      <c r="BN19" s="17">
        <v>50</v>
      </c>
      <c r="BO19" s="17">
        <v>80</v>
      </c>
      <c r="BP19" s="17">
        <v>100</v>
      </c>
      <c r="BQ19" s="17">
        <v>500</v>
      </c>
      <c r="BR19" s="17">
        <v>650</v>
      </c>
      <c r="BS19" s="17">
        <v>2000</v>
      </c>
      <c r="BT19" s="35">
        <v>10</v>
      </c>
      <c r="BU19" s="35">
        <v>11</v>
      </c>
      <c r="BV19" s="36">
        <v>20</v>
      </c>
      <c r="BW19" s="36">
        <v>21</v>
      </c>
      <c r="BX19" s="36">
        <v>30</v>
      </c>
      <c r="BY19" s="36">
        <v>31</v>
      </c>
      <c r="BZ19" s="36">
        <v>50</v>
      </c>
      <c r="CA19" s="36">
        <v>51</v>
      </c>
      <c r="CB19" s="36">
        <v>100</v>
      </c>
      <c r="CC19" s="36">
        <v>101</v>
      </c>
      <c r="CD19" s="36">
        <v>500</v>
      </c>
      <c r="CE19" s="36">
        <v>501</v>
      </c>
      <c r="CF19" s="36" t="s">
        <v>254</v>
      </c>
      <c r="CG19" s="35">
        <v>1500</v>
      </c>
      <c r="CH19" s="35">
        <v>160</v>
      </c>
      <c r="CI19" s="36">
        <v>170</v>
      </c>
      <c r="CJ19" s="36">
        <v>180</v>
      </c>
      <c r="CK19" s="36">
        <v>190</v>
      </c>
      <c r="CL19" s="36">
        <v>200</v>
      </c>
      <c r="CM19" s="36">
        <v>210</v>
      </c>
      <c r="CN19" s="5"/>
    </row>
    <row r="20" spans="16:92" ht="14.25" customHeight="1">
      <c r="P20" s="143"/>
      <c r="Q20" s="69"/>
      <c r="R20" s="69"/>
      <c r="S20" s="69"/>
      <c r="T20" s="69"/>
      <c r="U20" s="69"/>
      <c r="V20" s="247"/>
      <c r="W20" s="248"/>
      <c r="X20" s="248"/>
      <c r="Y20" s="248"/>
      <c r="Z20" s="248"/>
      <c r="AA20" s="248"/>
      <c r="AB20" s="248"/>
      <c r="AC20" s="248"/>
      <c r="AD20" s="248"/>
      <c r="AE20" s="249"/>
      <c r="AF20" s="242"/>
      <c r="AG20" s="235"/>
      <c r="AH20" s="230"/>
      <c r="AI20" s="230"/>
      <c r="AJ20" s="230"/>
      <c r="AK20" s="146"/>
      <c r="AL20" s="274"/>
      <c r="AM20" s="235"/>
      <c r="AN20" s="235"/>
      <c r="AO20" s="230"/>
      <c r="AP20" s="230"/>
      <c r="AQ20" s="230"/>
      <c r="AR20" s="227"/>
      <c r="AS20" s="274"/>
      <c r="AT20" s="230"/>
      <c r="AU20" s="230"/>
      <c r="AV20" s="230"/>
      <c r="AW20" s="230"/>
      <c r="AX20" s="227"/>
      <c r="AY20" s="69"/>
      <c r="AZ20" s="69"/>
      <c r="BA20" s="69"/>
      <c r="BB20" s="69"/>
      <c r="BC20" s="152"/>
      <c r="BD20" s="105" t="s">
        <v>33</v>
      </c>
      <c r="BE20" s="15" t="s">
        <v>34</v>
      </c>
      <c r="BF20" s="15" t="s">
        <v>8</v>
      </c>
      <c r="BG20" s="17">
        <v>10</v>
      </c>
      <c r="BH20" s="17">
        <v>11</v>
      </c>
      <c r="BI20" s="18" t="s">
        <v>254</v>
      </c>
      <c r="BJ20" s="17">
        <v>1300</v>
      </c>
      <c r="BK20" s="17">
        <v>170</v>
      </c>
      <c r="BL20" s="17">
        <v>30</v>
      </c>
      <c r="BM20" s="17">
        <v>40</v>
      </c>
      <c r="BN20" s="17">
        <v>50</v>
      </c>
      <c r="BO20" s="17">
        <v>80</v>
      </c>
      <c r="BP20" s="17">
        <v>100</v>
      </c>
      <c r="BQ20" s="17">
        <v>500</v>
      </c>
      <c r="BR20" s="17">
        <v>650</v>
      </c>
      <c r="BS20" s="17">
        <v>2000</v>
      </c>
      <c r="BT20" s="35">
        <v>10</v>
      </c>
      <c r="BU20" s="35">
        <v>11</v>
      </c>
      <c r="BV20" s="36">
        <v>20</v>
      </c>
      <c r="BW20" s="36">
        <v>21</v>
      </c>
      <c r="BX20" s="36">
        <v>30</v>
      </c>
      <c r="BY20" s="36">
        <v>31</v>
      </c>
      <c r="BZ20" s="36">
        <v>50</v>
      </c>
      <c r="CA20" s="36">
        <v>51</v>
      </c>
      <c r="CB20" s="36">
        <v>100</v>
      </c>
      <c r="CC20" s="36">
        <v>101</v>
      </c>
      <c r="CD20" s="36">
        <v>500</v>
      </c>
      <c r="CE20" s="36">
        <v>501</v>
      </c>
      <c r="CF20" s="36" t="s">
        <v>254</v>
      </c>
      <c r="CG20" s="35">
        <v>1500</v>
      </c>
      <c r="CH20" s="35">
        <v>160</v>
      </c>
      <c r="CI20" s="36">
        <v>170</v>
      </c>
      <c r="CJ20" s="36">
        <v>180</v>
      </c>
      <c r="CK20" s="36">
        <v>190</v>
      </c>
      <c r="CL20" s="36">
        <v>200</v>
      </c>
      <c r="CM20" s="36">
        <v>210</v>
      </c>
      <c r="CN20" s="5"/>
    </row>
    <row r="21" spans="1:92" ht="14.25" customHeight="1">
      <c r="A21" s="7" t="s">
        <v>304</v>
      </c>
      <c r="B21" s="120" t="s">
        <v>305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P21" s="143"/>
      <c r="Q21" s="69"/>
      <c r="R21" s="69"/>
      <c r="S21" s="69"/>
      <c r="T21" s="69"/>
      <c r="U21" s="69"/>
      <c r="V21" s="250"/>
      <c r="W21" s="251"/>
      <c r="X21" s="251"/>
      <c r="Y21" s="251"/>
      <c r="Z21" s="251"/>
      <c r="AA21" s="251"/>
      <c r="AB21" s="251"/>
      <c r="AC21" s="251"/>
      <c r="AD21" s="251"/>
      <c r="AE21" s="252"/>
      <c r="AF21" s="243"/>
      <c r="AG21" s="236"/>
      <c r="AH21" s="231"/>
      <c r="AI21" s="231"/>
      <c r="AJ21" s="231"/>
      <c r="AK21" s="233"/>
      <c r="AL21" s="275"/>
      <c r="AM21" s="236"/>
      <c r="AN21" s="236"/>
      <c r="AO21" s="231"/>
      <c r="AP21" s="231"/>
      <c r="AQ21" s="231"/>
      <c r="AR21" s="228"/>
      <c r="AS21" s="275"/>
      <c r="AT21" s="231"/>
      <c r="AU21" s="231"/>
      <c r="AV21" s="231"/>
      <c r="AW21" s="231"/>
      <c r="AX21" s="228"/>
      <c r="AY21" s="69"/>
      <c r="AZ21" s="69"/>
      <c r="BA21" s="69"/>
      <c r="BB21" s="69"/>
      <c r="BC21" s="152"/>
      <c r="BD21" s="105" t="s">
        <v>51</v>
      </c>
      <c r="BE21" s="15" t="s">
        <v>52</v>
      </c>
      <c r="BF21" s="15" t="s">
        <v>8</v>
      </c>
      <c r="BG21" s="17">
        <v>10</v>
      </c>
      <c r="BH21" s="17">
        <v>11</v>
      </c>
      <c r="BI21" s="18" t="s">
        <v>254</v>
      </c>
      <c r="BJ21" s="17">
        <v>1300</v>
      </c>
      <c r="BK21" s="17">
        <v>170</v>
      </c>
      <c r="BL21" s="17">
        <v>30</v>
      </c>
      <c r="BM21" s="17">
        <v>40</v>
      </c>
      <c r="BN21" s="17">
        <v>50</v>
      </c>
      <c r="BO21" s="17">
        <v>80</v>
      </c>
      <c r="BP21" s="17">
        <v>100</v>
      </c>
      <c r="BQ21" s="17">
        <v>500</v>
      </c>
      <c r="BR21" s="17">
        <v>650</v>
      </c>
      <c r="BS21" s="17">
        <v>2000</v>
      </c>
      <c r="BT21" s="35">
        <v>10</v>
      </c>
      <c r="BU21" s="35">
        <v>11</v>
      </c>
      <c r="BV21" s="36">
        <v>20</v>
      </c>
      <c r="BW21" s="36">
        <v>21</v>
      </c>
      <c r="BX21" s="36">
        <v>30</v>
      </c>
      <c r="BY21" s="36">
        <v>31</v>
      </c>
      <c r="BZ21" s="36">
        <v>50</v>
      </c>
      <c r="CA21" s="36">
        <v>51</v>
      </c>
      <c r="CB21" s="36">
        <v>100</v>
      </c>
      <c r="CC21" s="36">
        <v>101</v>
      </c>
      <c r="CD21" s="36">
        <v>500</v>
      </c>
      <c r="CE21" s="36">
        <v>501</v>
      </c>
      <c r="CF21" s="36" t="s">
        <v>254</v>
      </c>
      <c r="CG21" s="35">
        <v>1500</v>
      </c>
      <c r="CH21" s="35">
        <v>160</v>
      </c>
      <c r="CI21" s="36">
        <v>170</v>
      </c>
      <c r="CJ21" s="36">
        <v>180</v>
      </c>
      <c r="CK21" s="36">
        <v>190</v>
      </c>
      <c r="CL21" s="36">
        <v>200</v>
      </c>
      <c r="CM21" s="36">
        <v>210</v>
      </c>
      <c r="CN21" s="5"/>
    </row>
    <row r="22" spans="16:92" ht="15" thickBot="1">
      <c r="P22" s="143"/>
      <c r="Q22" s="69"/>
      <c r="R22" s="69"/>
      <c r="S22" s="69"/>
      <c r="T22" s="69"/>
      <c r="U22" s="69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69"/>
      <c r="AY22" s="69"/>
      <c r="AZ22" s="69"/>
      <c r="BA22" s="69"/>
      <c r="BB22" s="69"/>
      <c r="BC22" s="152"/>
      <c r="BD22" s="105" t="s">
        <v>55</v>
      </c>
      <c r="BE22" s="15" t="s">
        <v>56</v>
      </c>
      <c r="BF22" s="15" t="s">
        <v>8</v>
      </c>
      <c r="BG22" s="17">
        <v>10</v>
      </c>
      <c r="BH22" s="17">
        <v>11</v>
      </c>
      <c r="BI22" s="18" t="s">
        <v>254</v>
      </c>
      <c r="BJ22" s="17">
        <v>1300</v>
      </c>
      <c r="BK22" s="17">
        <v>170</v>
      </c>
      <c r="BL22" s="17">
        <v>30</v>
      </c>
      <c r="BM22" s="17">
        <v>40</v>
      </c>
      <c r="BN22" s="17">
        <v>50</v>
      </c>
      <c r="BO22" s="17">
        <v>80</v>
      </c>
      <c r="BP22" s="17">
        <v>100</v>
      </c>
      <c r="BQ22" s="17">
        <v>500</v>
      </c>
      <c r="BR22" s="17">
        <v>650</v>
      </c>
      <c r="BS22" s="17">
        <v>2000</v>
      </c>
      <c r="BT22" s="35">
        <v>10</v>
      </c>
      <c r="BU22" s="35">
        <v>11</v>
      </c>
      <c r="BV22" s="36">
        <v>20</v>
      </c>
      <c r="BW22" s="36">
        <v>21</v>
      </c>
      <c r="BX22" s="36">
        <v>30</v>
      </c>
      <c r="BY22" s="36">
        <v>31</v>
      </c>
      <c r="BZ22" s="36">
        <v>50</v>
      </c>
      <c r="CA22" s="36">
        <v>51</v>
      </c>
      <c r="CB22" s="36">
        <v>100</v>
      </c>
      <c r="CC22" s="36">
        <v>101</v>
      </c>
      <c r="CD22" s="36">
        <v>500</v>
      </c>
      <c r="CE22" s="36">
        <v>501</v>
      </c>
      <c r="CF22" s="36" t="s">
        <v>254</v>
      </c>
      <c r="CG22" s="35">
        <v>1500</v>
      </c>
      <c r="CH22" s="35">
        <v>160</v>
      </c>
      <c r="CI22" s="36">
        <v>170</v>
      </c>
      <c r="CJ22" s="36">
        <v>180</v>
      </c>
      <c r="CK22" s="36">
        <v>190</v>
      </c>
      <c r="CL22" s="36">
        <v>200</v>
      </c>
      <c r="CM22" s="36">
        <v>210</v>
      </c>
      <c r="CN22" s="5"/>
    </row>
    <row r="23" spans="3:92" ht="15.75" thickBot="1" thickTop="1">
      <c r="C23" s="45">
        <v>1</v>
      </c>
      <c r="D23" s="7" t="s">
        <v>303</v>
      </c>
      <c r="E23" s="3">
        <f>IF(OR(LEFT(E5,3)="美山町",C17=3),"←必ず１人以上を入力して下さい。","")</f>
      </c>
      <c r="P23" s="143"/>
      <c r="Q23" s="69"/>
      <c r="R23" s="69"/>
      <c r="S23" s="69"/>
      <c r="T23" s="69"/>
      <c r="U23" s="69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69"/>
      <c r="AY23" s="69"/>
      <c r="AZ23" s="69"/>
      <c r="BA23" s="69"/>
      <c r="BB23" s="69"/>
      <c r="BC23" s="152"/>
      <c r="BD23" s="105" t="s">
        <v>57</v>
      </c>
      <c r="BE23" s="15" t="s">
        <v>58</v>
      </c>
      <c r="BF23" s="15" t="s">
        <v>8</v>
      </c>
      <c r="BG23" s="17">
        <v>10</v>
      </c>
      <c r="BH23" s="17">
        <v>11</v>
      </c>
      <c r="BI23" s="18" t="s">
        <v>254</v>
      </c>
      <c r="BJ23" s="17">
        <v>1300</v>
      </c>
      <c r="BK23" s="17">
        <v>170</v>
      </c>
      <c r="BL23" s="17">
        <v>30</v>
      </c>
      <c r="BM23" s="17">
        <v>40</v>
      </c>
      <c r="BN23" s="17">
        <v>50</v>
      </c>
      <c r="BO23" s="17">
        <v>80</v>
      </c>
      <c r="BP23" s="17">
        <v>100</v>
      </c>
      <c r="BQ23" s="17">
        <v>500</v>
      </c>
      <c r="BR23" s="17">
        <v>650</v>
      </c>
      <c r="BS23" s="17">
        <v>2000</v>
      </c>
      <c r="BT23" s="35">
        <v>10</v>
      </c>
      <c r="BU23" s="35">
        <v>11</v>
      </c>
      <c r="BV23" s="36">
        <v>20</v>
      </c>
      <c r="BW23" s="36">
        <v>21</v>
      </c>
      <c r="BX23" s="36">
        <v>30</v>
      </c>
      <c r="BY23" s="36">
        <v>31</v>
      </c>
      <c r="BZ23" s="36">
        <v>50</v>
      </c>
      <c r="CA23" s="36">
        <v>51</v>
      </c>
      <c r="CB23" s="36">
        <v>100</v>
      </c>
      <c r="CC23" s="36">
        <v>101</v>
      </c>
      <c r="CD23" s="36">
        <v>500</v>
      </c>
      <c r="CE23" s="36">
        <v>501</v>
      </c>
      <c r="CF23" s="36" t="s">
        <v>254</v>
      </c>
      <c r="CG23" s="35">
        <v>1500</v>
      </c>
      <c r="CH23" s="35">
        <v>160</v>
      </c>
      <c r="CI23" s="36">
        <v>170</v>
      </c>
      <c r="CJ23" s="36">
        <v>180</v>
      </c>
      <c r="CK23" s="36">
        <v>190</v>
      </c>
      <c r="CL23" s="36">
        <v>200</v>
      </c>
      <c r="CM23" s="36">
        <v>210</v>
      </c>
      <c r="CN23" s="5"/>
    </row>
    <row r="24" spans="16:92" ht="14.25" thickTop="1">
      <c r="P24" s="143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152"/>
      <c r="BD24" s="105" t="s">
        <v>71</v>
      </c>
      <c r="BE24" s="15" t="s">
        <v>72</v>
      </c>
      <c r="BF24" s="15" t="s">
        <v>8</v>
      </c>
      <c r="BG24" s="17">
        <v>10</v>
      </c>
      <c r="BH24" s="17">
        <v>11</v>
      </c>
      <c r="BI24" s="18" t="s">
        <v>254</v>
      </c>
      <c r="BJ24" s="17">
        <v>1300</v>
      </c>
      <c r="BK24" s="17">
        <v>170</v>
      </c>
      <c r="BL24" s="17">
        <v>30</v>
      </c>
      <c r="BM24" s="17">
        <v>40</v>
      </c>
      <c r="BN24" s="17">
        <v>50</v>
      </c>
      <c r="BO24" s="17">
        <v>80</v>
      </c>
      <c r="BP24" s="17">
        <v>100</v>
      </c>
      <c r="BQ24" s="17">
        <v>500</v>
      </c>
      <c r="BR24" s="17">
        <v>650</v>
      </c>
      <c r="BS24" s="17">
        <v>2000</v>
      </c>
      <c r="BT24" s="35">
        <v>10</v>
      </c>
      <c r="BU24" s="35">
        <v>11</v>
      </c>
      <c r="BV24" s="36">
        <v>20</v>
      </c>
      <c r="BW24" s="36">
        <v>21</v>
      </c>
      <c r="BX24" s="36">
        <v>30</v>
      </c>
      <c r="BY24" s="36">
        <v>31</v>
      </c>
      <c r="BZ24" s="36">
        <v>50</v>
      </c>
      <c r="CA24" s="36">
        <v>51</v>
      </c>
      <c r="CB24" s="36">
        <v>100</v>
      </c>
      <c r="CC24" s="36">
        <v>101</v>
      </c>
      <c r="CD24" s="36">
        <v>500</v>
      </c>
      <c r="CE24" s="36">
        <v>501</v>
      </c>
      <c r="CF24" s="36" t="s">
        <v>254</v>
      </c>
      <c r="CG24" s="35">
        <v>1500</v>
      </c>
      <c r="CH24" s="35">
        <v>160</v>
      </c>
      <c r="CI24" s="36">
        <v>170</v>
      </c>
      <c r="CJ24" s="36">
        <v>180</v>
      </c>
      <c r="CK24" s="36">
        <v>190</v>
      </c>
      <c r="CL24" s="36">
        <v>200</v>
      </c>
      <c r="CM24" s="36">
        <v>210</v>
      </c>
      <c r="CN24" s="5"/>
    </row>
    <row r="25" spans="15:92" ht="13.5">
      <c r="O25" s="42"/>
      <c r="P25" s="143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152"/>
      <c r="BD25" s="105" t="s">
        <v>59</v>
      </c>
      <c r="BE25" s="15" t="s">
        <v>60</v>
      </c>
      <c r="BF25" s="15" t="s">
        <v>8</v>
      </c>
      <c r="BG25" s="17">
        <v>10</v>
      </c>
      <c r="BH25" s="17">
        <v>11</v>
      </c>
      <c r="BI25" s="18" t="s">
        <v>254</v>
      </c>
      <c r="BJ25" s="17">
        <v>1300</v>
      </c>
      <c r="BK25" s="17">
        <v>170</v>
      </c>
      <c r="BL25" s="17">
        <v>30</v>
      </c>
      <c r="BM25" s="17">
        <v>40</v>
      </c>
      <c r="BN25" s="17">
        <v>50</v>
      </c>
      <c r="BO25" s="17">
        <v>80</v>
      </c>
      <c r="BP25" s="17">
        <v>100</v>
      </c>
      <c r="BQ25" s="17">
        <v>500</v>
      </c>
      <c r="BR25" s="17">
        <v>650</v>
      </c>
      <c r="BS25" s="17">
        <v>2000</v>
      </c>
      <c r="BT25" s="35">
        <v>10</v>
      </c>
      <c r="BU25" s="35">
        <v>11</v>
      </c>
      <c r="BV25" s="36">
        <v>20</v>
      </c>
      <c r="BW25" s="36">
        <v>21</v>
      </c>
      <c r="BX25" s="36">
        <v>30</v>
      </c>
      <c r="BY25" s="36">
        <v>31</v>
      </c>
      <c r="BZ25" s="36">
        <v>50</v>
      </c>
      <c r="CA25" s="36">
        <v>51</v>
      </c>
      <c r="CB25" s="36">
        <v>100</v>
      </c>
      <c r="CC25" s="36">
        <v>101</v>
      </c>
      <c r="CD25" s="36">
        <v>500</v>
      </c>
      <c r="CE25" s="36">
        <v>501</v>
      </c>
      <c r="CF25" s="36" t="s">
        <v>254</v>
      </c>
      <c r="CG25" s="35">
        <v>1500</v>
      </c>
      <c r="CH25" s="35">
        <v>160</v>
      </c>
      <c r="CI25" s="36">
        <v>170</v>
      </c>
      <c r="CJ25" s="36">
        <v>180</v>
      </c>
      <c r="CK25" s="36">
        <v>190</v>
      </c>
      <c r="CL25" s="36">
        <v>200</v>
      </c>
      <c r="CM25" s="36">
        <v>210</v>
      </c>
      <c r="CN25" s="5"/>
    </row>
    <row r="26" spans="1:92" ht="13.5">
      <c r="A26" s="3" t="s">
        <v>313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P26" s="143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152"/>
      <c r="BD26" s="105" t="s">
        <v>13</v>
      </c>
      <c r="BE26" s="15" t="s">
        <v>14</v>
      </c>
      <c r="BF26" s="15" t="s">
        <v>8</v>
      </c>
      <c r="BG26" s="17">
        <v>10</v>
      </c>
      <c r="BH26" s="17">
        <v>11</v>
      </c>
      <c r="BI26" s="18" t="s">
        <v>254</v>
      </c>
      <c r="BJ26" s="17">
        <v>1300</v>
      </c>
      <c r="BK26" s="17">
        <v>170</v>
      </c>
      <c r="BL26" s="17">
        <v>30</v>
      </c>
      <c r="BM26" s="17">
        <v>40</v>
      </c>
      <c r="BN26" s="17">
        <v>50</v>
      </c>
      <c r="BO26" s="17">
        <v>80</v>
      </c>
      <c r="BP26" s="17">
        <v>100</v>
      </c>
      <c r="BQ26" s="17">
        <v>500</v>
      </c>
      <c r="BR26" s="17">
        <v>650</v>
      </c>
      <c r="BS26" s="17">
        <v>2000</v>
      </c>
      <c r="BT26" s="35">
        <v>10</v>
      </c>
      <c r="BU26" s="35">
        <v>11</v>
      </c>
      <c r="BV26" s="36">
        <v>20</v>
      </c>
      <c r="BW26" s="36">
        <v>21</v>
      </c>
      <c r="BX26" s="36">
        <v>30</v>
      </c>
      <c r="BY26" s="36">
        <v>31</v>
      </c>
      <c r="BZ26" s="36">
        <v>50</v>
      </c>
      <c r="CA26" s="36">
        <v>51</v>
      </c>
      <c r="CB26" s="36">
        <v>100</v>
      </c>
      <c r="CC26" s="36">
        <v>101</v>
      </c>
      <c r="CD26" s="36">
        <v>500</v>
      </c>
      <c r="CE26" s="36">
        <v>501</v>
      </c>
      <c r="CF26" s="36" t="s">
        <v>254</v>
      </c>
      <c r="CG26" s="35">
        <v>1500</v>
      </c>
      <c r="CH26" s="35">
        <v>160</v>
      </c>
      <c r="CI26" s="36">
        <v>170</v>
      </c>
      <c r="CJ26" s="36">
        <v>180</v>
      </c>
      <c r="CK26" s="36">
        <v>190</v>
      </c>
      <c r="CL26" s="36">
        <v>200</v>
      </c>
      <c r="CM26" s="36">
        <v>210</v>
      </c>
      <c r="CN26" s="5"/>
    </row>
    <row r="27" spans="16:92" ht="13.5">
      <c r="P27" s="143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152"/>
      <c r="BD27" s="105" t="s">
        <v>35</v>
      </c>
      <c r="BE27" s="15" t="s">
        <v>36</v>
      </c>
      <c r="BF27" s="15" t="s">
        <v>8</v>
      </c>
      <c r="BG27" s="17">
        <v>10</v>
      </c>
      <c r="BH27" s="17">
        <v>11</v>
      </c>
      <c r="BI27" s="18" t="s">
        <v>254</v>
      </c>
      <c r="BJ27" s="17">
        <v>1300</v>
      </c>
      <c r="BK27" s="17">
        <v>170</v>
      </c>
      <c r="BL27" s="17">
        <v>30</v>
      </c>
      <c r="BM27" s="17">
        <v>40</v>
      </c>
      <c r="BN27" s="17">
        <v>50</v>
      </c>
      <c r="BO27" s="17">
        <v>80</v>
      </c>
      <c r="BP27" s="17">
        <v>100</v>
      </c>
      <c r="BQ27" s="17">
        <v>500</v>
      </c>
      <c r="BR27" s="17">
        <v>650</v>
      </c>
      <c r="BS27" s="17">
        <v>2000</v>
      </c>
      <c r="BT27" s="35">
        <v>10</v>
      </c>
      <c r="BU27" s="35">
        <v>11</v>
      </c>
      <c r="BV27" s="36">
        <v>20</v>
      </c>
      <c r="BW27" s="36">
        <v>21</v>
      </c>
      <c r="BX27" s="36">
        <v>30</v>
      </c>
      <c r="BY27" s="36">
        <v>31</v>
      </c>
      <c r="BZ27" s="36">
        <v>50</v>
      </c>
      <c r="CA27" s="36">
        <v>51</v>
      </c>
      <c r="CB27" s="36">
        <v>100</v>
      </c>
      <c r="CC27" s="36">
        <v>101</v>
      </c>
      <c r="CD27" s="36">
        <v>500</v>
      </c>
      <c r="CE27" s="36">
        <v>501</v>
      </c>
      <c r="CF27" s="36" t="s">
        <v>254</v>
      </c>
      <c r="CG27" s="35">
        <v>1500</v>
      </c>
      <c r="CH27" s="35">
        <v>160</v>
      </c>
      <c r="CI27" s="36">
        <v>170</v>
      </c>
      <c r="CJ27" s="36">
        <v>180</v>
      </c>
      <c r="CK27" s="36">
        <v>190</v>
      </c>
      <c r="CL27" s="36">
        <v>200</v>
      </c>
      <c r="CM27" s="36">
        <v>210</v>
      </c>
      <c r="CN27" s="5"/>
    </row>
    <row r="28" spans="2:92" ht="13.5">
      <c r="B28" s="128" t="s">
        <v>312</v>
      </c>
      <c r="C28" s="128"/>
      <c r="D28" s="128"/>
      <c r="E28" s="128"/>
      <c r="F28" s="128"/>
      <c r="G28" s="128"/>
      <c r="H28" s="128" t="s">
        <v>311</v>
      </c>
      <c r="I28" s="128"/>
      <c r="J28" s="128"/>
      <c r="K28" s="128"/>
      <c r="L28" s="128"/>
      <c r="M28" s="128"/>
      <c r="P28" s="14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152"/>
      <c r="BD28" s="105" t="s">
        <v>45</v>
      </c>
      <c r="BE28" s="15" t="s">
        <v>46</v>
      </c>
      <c r="BF28" s="15" t="s">
        <v>8</v>
      </c>
      <c r="BG28" s="17">
        <v>10</v>
      </c>
      <c r="BH28" s="17">
        <v>11</v>
      </c>
      <c r="BI28" s="18" t="s">
        <v>254</v>
      </c>
      <c r="BJ28" s="17">
        <v>1300</v>
      </c>
      <c r="BK28" s="17">
        <v>170</v>
      </c>
      <c r="BL28" s="17">
        <v>30</v>
      </c>
      <c r="BM28" s="17">
        <v>40</v>
      </c>
      <c r="BN28" s="17">
        <v>50</v>
      </c>
      <c r="BO28" s="17">
        <v>80</v>
      </c>
      <c r="BP28" s="17">
        <v>100</v>
      </c>
      <c r="BQ28" s="17">
        <v>500</v>
      </c>
      <c r="BR28" s="17">
        <v>650</v>
      </c>
      <c r="BS28" s="17">
        <v>2000</v>
      </c>
      <c r="BT28" s="35">
        <v>10</v>
      </c>
      <c r="BU28" s="35">
        <v>11</v>
      </c>
      <c r="BV28" s="36">
        <v>20</v>
      </c>
      <c r="BW28" s="36">
        <v>21</v>
      </c>
      <c r="BX28" s="36">
        <v>30</v>
      </c>
      <c r="BY28" s="36">
        <v>31</v>
      </c>
      <c r="BZ28" s="36">
        <v>50</v>
      </c>
      <c r="CA28" s="36">
        <v>51</v>
      </c>
      <c r="CB28" s="36">
        <v>100</v>
      </c>
      <c r="CC28" s="36">
        <v>101</v>
      </c>
      <c r="CD28" s="36">
        <v>500</v>
      </c>
      <c r="CE28" s="36">
        <v>501</v>
      </c>
      <c r="CF28" s="36" t="s">
        <v>254</v>
      </c>
      <c r="CG28" s="35">
        <v>1500</v>
      </c>
      <c r="CH28" s="35">
        <v>160</v>
      </c>
      <c r="CI28" s="36">
        <v>170</v>
      </c>
      <c r="CJ28" s="36">
        <v>180</v>
      </c>
      <c r="CK28" s="36">
        <v>190</v>
      </c>
      <c r="CL28" s="36">
        <v>200</v>
      </c>
      <c r="CM28" s="36">
        <v>210</v>
      </c>
      <c r="CN28" s="5"/>
    </row>
    <row r="29" spans="2:92" ht="13.5">
      <c r="B29" s="128"/>
      <c r="C29" s="128"/>
      <c r="D29" s="128"/>
      <c r="E29" s="128"/>
      <c r="F29" s="128"/>
      <c r="G29" s="128"/>
      <c r="H29" s="128" t="s">
        <v>310</v>
      </c>
      <c r="I29" s="128"/>
      <c r="J29" s="128" t="s">
        <v>309</v>
      </c>
      <c r="K29" s="128"/>
      <c r="L29" s="128" t="s">
        <v>308</v>
      </c>
      <c r="M29" s="128"/>
      <c r="P29" s="143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152"/>
      <c r="BD29" s="105" t="s">
        <v>17</v>
      </c>
      <c r="BE29" s="15" t="s">
        <v>18</v>
      </c>
      <c r="BF29" s="15" t="s">
        <v>8</v>
      </c>
      <c r="BG29" s="17">
        <v>10</v>
      </c>
      <c r="BH29" s="17">
        <v>11</v>
      </c>
      <c r="BI29" s="18" t="s">
        <v>254</v>
      </c>
      <c r="BJ29" s="17">
        <v>1300</v>
      </c>
      <c r="BK29" s="17">
        <v>170</v>
      </c>
      <c r="BL29" s="17">
        <v>30</v>
      </c>
      <c r="BM29" s="17">
        <v>40</v>
      </c>
      <c r="BN29" s="17">
        <v>50</v>
      </c>
      <c r="BO29" s="17">
        <v>80</v>
      </c>
      <c r="BP29" s="17">
        <v>100</v>
      </c>
      <c r="BQ29" s="17">
        <v>500</v>
      </c>
      <c r="BR29" s="17">
        <v>650</v>
      </c>
      <c r="BS29" s="17">
        <v>2000</v>
      </c>
      <c r="BT29" s="35">
        <v>10</v>
      </c>
      <c r="BU29" s="35">
        <v>11</v>
      </c>
      <c r="BV29" s="36">
        <v>20</v>
      </c>
      <c r="BW29" s="36">
        <v>21</v>
      </c>
      <c r="BX29" s="36">
        <v>30</v>
      </c>
      <c r="BY29" s="36">
        <v>31</v>
      </c>
      <c r="BZ29" s="36">
        <v>50</v>
      </c>
      <c r="CA29" s="36">
        <v>51</v>
      </c>
      <c r="CB29" s="36">
        <v>100</v>
      </c>
      <c r="CC29" s="36">
        <v>101</v>
      </c>
      <c r="CD29" s="36">
        <v>500</v>
      </c>
      <c r="CE29" s="36">
        <v>501</v>
      </c>
      <c r="CF29" s="36" t="s">
        <v>254</v>
      </c>
      <c r="CG29" s="35">
        <v>1500</v>
      </c>
      <c r="CH29" s="35">
        <v>160</v>
      </c>
      <c r="CI29" s="36">
        <v>170</v>
      </c>
      <c r="CJ29" s="36">
        <v>180</v>
      </c>
      <c r="CK29" s="36">
        <v>190</v>
      </c>
      <c r="CL29" s="36">
        <v>200</v>
      </c>
      <c r="CM29" s="36">
        <v>210</v>
      </c>
      <c r="CN29" s="5"/>
    </row>
    <row r="30" spans="2:92" ht="13.5">
      <c r="B30" s="258" t="s">
        <v>338</v>
      </c>
      <c r="C30" s="259"/>
      <c r="D30" s="259"/>
      <c r="E30" s="259"/>
      <c r="F30" s="259"/>
      <c r="G30" s="260"/>
      <c r="H30" s="263">
        <f>AH19</f>
        <v>3930</v>
      </c>
      <c r="I30" s="265" t="s">
        <v>306</v>
      </c>
      <c r="J30" s="263">
        <f>AO19</f>
        <v>0</v>
      </c>
      <c r="K30" s="265" t="s">
        <v>306</v>
      </c>
      <c r="L30" s="263">
        <f>SUM(H30,J30)</f>
        <v>3930</v>
      </c>
      <c r="M30" s="265" t="s">
        <v>306</v>
      </c>
      <c r="P30" s="143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152"/>
      <c r="BD30" s="105" t="s">
        <v>21</v>
      </c>
      <c r="BE30" s="15" t="s">
        <v>22</v>
      </c>
      <c r="BF30" s="15" t="s">
        <v>8</v>
      </c>
      <c r="BG30" s="17">
        <v>10</v>
      </c>
      <c r="BH30" s="17">
        <v>11</v>
      </c>
      <c r="BI30" s="18" t="s">
        <v>254</v>
      </c>
      <c r="BJ30" s="17">
        <v>1300</v>
      </c>
      <c r="BK30" s="17">
        <v>170</v>
      </c>
      <c r="BL30" s="17">
        <v>30</v>
      </c>
      <c r="BM30" s="17">
        <v>40</v>
      </c>
      <c r="BN30" s="17">
        <v>50</v>
      </c>
      <c r="BO30" s="17">
        <v>80</v>
      </c>
      <c r="BP30" s="17">
        <v>100</v>
      </c>
      <c r="BQ30" s="17">
        <v>500</v>
      </c>
      <c r="BR30" s="17">
        <v>650</v>
      </c>
      <c r="BS30" s="17">
        <v>2000</v>
      </c>
      <c r="BT30" s="35">
        <v>10</v>
      </c>
      <c r="BU30" s="35">
        <v>11</v>
      </c>
      <c r="BV30" s="36">
        <v>20</v>
      </c>
      <c r="BW30" s="36">
        <v>21</v>
      </c>
      <c r="BX30" s="36">
        <v>30</v>
      </c>
      <c r="BY30" s="36">
        <v>31</v>
      </c>
      <c r="BZ30" s="36">
        <v>50</v>
      </c>
      <c r="CA30" s="36">
        <v>51</v>
      </c>
      <c r="CB30" s="36">
        <v>100</v>
      </c>
      <c r="CC30" s="36">
        <v>101</v>
      </c>
      <c r="CD30" s="36">
        <v>500</v>
      </c>
      <c r="CE30" s="36">
        <v>501</v>
      </c>
      <c r="CF30" s="36" t="s">
        <v>254</v>
      </c>
      <c r="CG30" s="35">
        <v>1500</v>
      </c>
      <c r="CH30" s="35">
        <v>160</v>
      </c>
      <c r="CI30" s="36">
        <v>170</v>
      </c>
      <c r="CJ30" s="36">
        <v>180</v>
      </c>
      <c r="CK30" s="36">
        <v>190</v>
      </c>
      <c r="CL30" s="36">
        <v>200</v>
      </c>
      <c r="CM30" s="36">
        <v>210</v>
      </c>
      <c r="CN30" s="5"/>
    </row>
    <row r="31" spans="2:92" ht="13.5">
      <c r="B31" s="261"/>
      <c r="C31" s="223"/>
      <c r="D31" s="223"/>
      <c r="E31" s="223"/>
      <c r="F31" s="223"/>
      <c r="G31" s="262"/>
      <c r="H31" s="264"/>
      <c r="I31" s="266"/>
      <c r="J31" s="264"/>
      <c r="K31" s="266"/>
      <c r="L31" s="264"/>
      <c r="M31" s="266"/>
      <c r="P31" s="143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152"/>
      <c r="BD31" s="105" t="s">
        <v>43</v>
      </c>
      <c r="BE31" s="15" t="s">
        <v>44</v>
      </c>
      <c r="BF31" s="15" t="s">
        <v>8</v>
      </c>
      <c r="BG31" s="17">
        <v>10</v>
      </c>
      <c r="BH31" s="17">
        <v>11</v>
      </c>
      <c r="BI31" s="18" t="s">
        <v>254</v>
      </c>
      <c r="BJ31" s="17">
        <v>1300</v>
      </c>
      <c r="BK31" s="17">
        <v>170</v>
      </c>
      <c r="BL31" s="17">
        <v>30</v>
      </c>
      <c r="BM31" s="17">
        <v>40</v>
      </c>
      <c r="BN31" s="17">
        <v>50</v>
      </c>
      <c r="BO31" s="17">
        <v>80</v>
      </c>
      <c r="BP31" s="17">
        <v>100</v>
      </c>
      <c r="BQ31" s="17">
        <v>500</v>
      </c>
      <c r="BR31" s="17">
        <v>650</v>
      </c>
      <c r="BS31" s="17">
        <v>2000</v>
      </c>
      <c r="BT31" s="35">
        <v>10</v>
      </c>
      <c r="BU31" s="35">
        <v>11</v>
      </c>
      <c r="BV31" s="36">
        <v>20</v>
      </c>
      <c r="BW31" s="36">
        <v>21</v>
      </c>
      <c r="BX31" s="36">
        <v>30</v>
      </c>
      <c r="BY31" s="36">
        <v>31</v>
      </c>
      <c r="BZ31" s="36">
        <v>50</v>
      </c>
      <c r="CA31" s="36">
        <v>51</v>
      </c>
      <c r="CB31" s="36">
        <v>100</v>
      </c>
      <c r="CC31" s="36">
        <v>101</v>
      </c>
      <c r="CD31" s="36">
        <v>500</v>
      </c>
      <c r="CE31" s="36">
        <v>501</v>
      </c>
      <c r="CF31" s="36" t="s">
        <v>254</v>
      </c>
      <c r="CG31" s="35">
        <v>1500</v>
      </c>
      <c r="CH31" s="35">
        <v>160</v>
      </c>
      <c r="CI31" s="36">
        <v>170</v>
      </c>
      <c r="CJ31" s="36">
        <v>180</v>
      </c>
      <c r="CK31" s="36">
        <v>190</v>
      </c>
      <c r="CL31" s="36">
        <v>200</v>
      </c>
      <c r="CM31" s="36">
        <v>210</v>
      </c>
      <c r="CN31" s="5"/>
    </row>
    <row r="32" spans="2:92" ht="13.5" customHeight="1">
      <c r="B32" s="259"/>
      <c r="C32" s="259"/>
      <c r="D32" s="259"/>
      <c r="E32" s="259"/>
      <c r="F32" s="259"/>
      <c r="G32" s="259"/>
      <c r="H32" s="102"/>
      <c r="I32" s="103"/>
      <c r="J32" s="102"/>
      <c r="K32" s="103"/>
      <c r="L32" s="102"/>
      <c r="M32" s="103"/>
      <c r="P32" s="143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152"/>
      <c r="BD32" s="105" t="s">
        <v>19</v>
      </c>
      <c r="BE32" s="15" t="s">
        <v>20</v>
      </c>
      <c r="BF32" s="15" t="s">
        <v>8</v>
      </c>
      <c r="BG32" s="17">
        <v>10</v>
      </c>
      <c r="BH32" s="17">
        <v>11</v>
      </c>
      <c r="BI32" s="18" t="s">
        <v>254</v>
      </c>
      <c r="BJ32" s="17">
        <v>1300</v>
      </c>
      <c r="BK32" s="17">
        <v>170</v>
      </c>
      <c r="BL32" s="17">
        <v>30</v>
      </c>
      <c r="BM32" s="17">
        <v>40</v>
      </c>
      <c r="BN32" s="17">
        <v>50</v>
      </c>
      <c r="BO32" s="17">
        <v>80</v>
      </c>
      <c r="BP32" s="17">
        <v>100</v>
      </c>
      <c r="BQ32" s="17">
        <v>500</v>
      </c>
      <c r="BR32" s="17">
        <v>650</v>
      </c>
      <c r="BS32" s="17">
        <v>2000</v>
      </c>
      <c r="BT32" s="35">
        <v>10</v>
      </c>
      <c r="BU32" s="35">
        <v>11</v>
      </c>
      <c r="BV32" s="36">
        <v>20</v>
      </c>
      <c r="BW32" s="36">
        <v>21</v>
      </c>
      <c r="BX32" s="36">
        <v>30</v>
      </c>
      <c r="BY32" s="36">
        <v>31</v>
      </c>
      <c r="BZ32" s="36">
        <v>50</v>
      </c>
      <c r="CA32" s="36">
        <v>51</v>
      </c>
      <c r="CB32" s="36">
        <v>100</v>
      </c>
      <c r="CC32" s="36">
        <v>101</v>
      </c>
      <c r="CD32" s="36">
        <v>500</v>
      </c>
      <c r="CE32" s="36">
        <v>501</v>
      </c>
      <c r="CF32" s="36" t="s">
        <v>254</v>
      </c>
      <c r="CG32" s="35">
        <v>1500</v>
      </c>
      <c r="CH32" s="35">
        <v>160</v>
      </c>
      <c r="CI32" s="36">
        <v>170</v>
      </c>
      <c r="CJ32" s="36">
        <v>180</v>
      </c>
      <c r="CK32" s="36">
        <v>190</v>
      </c>
      <c r="CL32" s="36">
        <v>200</v>
      </c>
      <c r="CM32" s="36">
        <v>210</v>
      </c>
      <c r="CN32" s="5"/>
    </row>
    <row r="33" spans="2:92" ht="13.5">
      <c r="B33" s="70" t="s">
        <v>416</v>
      </c>
      <c r="C33" s="70"/>
      <c r="D33" s="70"/>
      <c r="E33" s="70"/>
      <c r="F33" s="70"/>
      <c r="G33" s="70"/>
      <c r="H33" s="92"/>
      <c r="I33" s="69"/>
      <c r="J33" s="92"/>
      <c r="K33" s="69"/>
      <c r="L33" s="92"/>
      <c r="M33" s="69"/>
      <c r="P33" s="143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152"/>
      <c r="BD33" s="105" t="s">
        <v>49</v>
      </c>
      <c r="BE33" s="15" t="s">
        <v>50</v>
      </c>
      <c r="BF33" s="15" t="s">
        <v>8</v>
      </c>
      <c r="BG33" s="17">
        <v>10</v>
      </c>
      <c r="BH33" s="17">
        <v>11</v>
      </c>
      <c r="BI33" s="18" t="s">
        <v>254</v>
      </c>
      <c r="BJ33" s="17">
        <v>1300</v>
      </c>
      <c r="BK33" s="17">
        <v>170</v>
      </c>
      <c r="BL33" s="17">
        <v>30</v>
      </c>
      <c r="BM33" s="17">
        <v>40</v>
      </c>
      <c r="BN33" s="17">
        <v>50</v>
      </c>
      <c r="BO33" s="17">
        <v>80</v>
      </c>
      <c r="BP33" s="17">
        <v>100</v>
      </c>
      <c r="BQ33" s="17">
        <v>500</v>
      </c>
      <c r="BR33" s="17">
        <v>650</v>
      </c>
      <c r="BS33" s="17">
        <v>2000</v>
      </c>
      <c r="BT33" s="35">
        <v>10</v>
      </c>
      <c r="BU33" s="35">
        <v>11</v>
      </c>
      <c r="BV33" s="36">
        <v>20</v>
      </c>
      <c r="BW33" s="36">
        <v>21</v>
      </c>
      <c r="BX33" s="36">
        <v>30</v>
      </c>
      <c r="BY33" s="36">
        <v>31</v>
      </c>
      <c r="BZ33" s="36">
        <v>50</v>
      </c>
      <c r="CA33" s="36">
        <v>51</v>
      </c>
      <c r="CB33" s="36">
        <v>100</v>
      </c>
      <c r="CC33" s="36">
        <v>101</v>
      </c>
      <c r="CD33" s="36">
        <v>500</v>
      </c>
      <c r="CE33" s="36">
        <v>501</v>
      </c>
      <c r="CF33" s="36" t="s">
        <v>254</v>
      </c>
      <c r="CG33" s="35">
        <v>1500</v>
      </c>
      <c r="CH33" s="35">
        <v>160</v>
      </c>
      <c r="CI33" s="36">
        <v>170</v>
      </c>
      <c r="CJ33" s="36">
        <v>180</v>
      </c>
      <c r="CK33" s="36">
        <v>190</v>
      </c>
      <c r="CL33" s="36">
        <v>200</v>
      </c>
      <c r="CM33" s="36">
        <v>210</v>
      </c>
      <c r="CN33" s="5"/>
    </row>
    <row r="34" spans="16:92" ht="13.5" customHeight="1">
      <c r="P34" s="143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152"/>
      <c r="BD34" s="105" t="s">
        <v>69</v>
      </c>
      <c r="BE34" s="15" t="s">
        <v>70</v>
      </c>
      <c r="BF34" s="15" t="s">
        <v>8</v>
      </c>
      <c r="BG34" s="17">
        <v>10</v>
      </c>
      <c r="BH34" s="17">
        <v>11</v>
      </c>
      <c r="BI34" s="18" t="s">
        <v>254</v>
      </c>
      <c r="BJ34" s="17">
        <v>1300</v>
      </c>
      <c r="BK34" s="17">
        <v>170</v>
      </c>
      <c r="BL34" s="17">
        <v>30</v>
      </c>
      <c r="BM34" s="17">
        <v>40</v>
      </c>
      <c r="BN34" s="17">
        <v>50</v>
      </c>
      <c r="BO34" s="17">
        <v>80</v>
      </c>
      <c r="BP34" s="17">
        <v>100</v>
      </c>
      <c r="BQ34" s="17">
        <v>500</v>
      </c>
      <c r="BR34" s="17">
        <v>650</v>
      </c>
      <c r="BS34" s="17">
        <v>2000</v>
      </c>
      <c r="BT34" s="35">
        <v>10</v>
      </c>
      <c r="BU34" s="35">
        <v>11</v>
      </c>
      <c r="BV34" s="36">
        <v>20</v>
      </c>
      <c r="BW34" s="36">
        <v>21</v>
      </c>
      <c r="BX34" s="36">
        <v>30</v>
      </c>
      <c r="BY34" s="36">
        <v>31</v>
      </c>
      <c r="BZ34" s="36">
        <v>50</v>
      </c>
      <c r="CA34" s="36">
        <v>51</v>
      </c>
      <c r="CB34" s="36">
        <v>100</v>
      </c>
      <c r="CC34" s="36">
        <v>101</v>
      </c>
      <c r="CD34" s="36">
        <v>500</v>
      </c>
      <c r="CE34" s="36">
        <v>501</v>
      </c>
      <c r="CF34" s="36" t="s">
        <v>254</v>
      </c>
      <c r="CG34" s="35">
        <v>1500</v>
      </c>
      <c r="CH34" s="35">
        <v>160</v>
      </c>
      <c r="CI34" s="36">
        <v>170</v>
      </c>
      <c r="CJ34" s="36">
        <v>180</v>
      </c>
      <c r="CK34" s="36">
        <v>190</v>
      </c>
      <c r="CL34" s="36">
        <v>200</v>
      </c>
      <c r="CM34" s="36">
        <v>210</v>
      </c>
      <c r="CN34" s="5"/>
    </row>
    <row r="35" spans="2:92" ht="13.5" customHeight="1">
      <c r="B35" s="70"/>
      <c r="C35" s="70"/>
      <c r="D35" s="70"/>
      <c r="E35" s="70"/>
      <c r="F35" s="70"/>
      <c r="G35" s="70"/>
      <c r="H35" s="92"/>
      <c r="I35" s="69"/>
      <c r="J35" s="92"/>
      <c r="K35" s="69"/>
      <c r="L35" s="92"/>
      <c r="M35" s="69"/>
      <c r="P35" s="143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152"/>
      <c r="BD35" s="105" t="s">
        <v>31</v>
      </c>
      <c r="BE35" s="15" t="s">
        <v>32</v>
      </c>
      <c r="BF35" s="15" t="s">
        <v>8</v>
      </c>
      <c r="BG35" s="17">
        <v>10</v>
      </c>
      <c r="BH35" s="17">
        <v>11</v>
      </c>
      <c r="BI35" s="18" t="s">
        <v>254</v>
      </c>
      <c r="BJ35" s="17">
        <v>1300</v>
      </c>
      <c r="BK35" s="17">
        <v>170</v>
      </c>
      <c r="BL35" s="17">
        <v>30</v>
      </c>
      <c r="BM35" s="17">
        <v>40</v>
      </c>
      <c r="BN35" s="17">
        <v>50</v>
      </c>
      <c r="BO35" s="17">
        <v>80</v>
      </c>
      <c r="BP35" s="17">
        <v>100</v>
      </c>
      <c r="BQ35" s="17">
        <v>500</v>
      </c>
      <c r="BR35" s="17">
        <v>650</v>
      </c>
      <c r="BS35" s="17">
        <v>2000</v>
      </c>
      <c r="BT35" s="35">
        <v>10</v>
      </c>
      <c r="BU35" s="35">
        <v>11</v>
      </c>
      <c r="BV35" s="36">
        <v>20</v>
      </c>
      <c r="BW35" s="36">
        <v>21</v>
      </c>
      <c r="BX35" s="36">
        <v>30</v>
      </c>
      <c r="BY35" s="36">
        <v>31</v>
      </c>
      <c r="BZ35" s="36">
        <v>50</v>
      </c>
      <c r="CA35" s="36">
        <v>51</v>
      </c>
      <c r="CB35" s="36">
        <v>100</v>
      </c>
      <c r="CC35" s="36">
        <v>101</v>
      </c>
      <c r="CD35" s="36">
        <v>500</v>
      </c>
      <c r="CE35" s="36">
        <v>501</v>
      </c>
      <c r="CF35" s="36" t="s">
        <v>254</v>
      </c>
      <c r="CG35" s="35">
        <v>1500</v>
      </c>
      <c r="CH35" s="35">
        <v>160</v>
      </c>
      <c r="CI35" s="36">
        <v>170</v>
      </c>
      <c r="CJ35" s="36">
        <v>180</v>
      </c>
      <c r="CK35" s="36">
        <v>190</v>
      </c>
      <c r="CL35" s="36">
        <v>200</v>
      </c>
      <c r="CM35" s="36">
        <v>210</v>
      </c>
      <c r="CN35" s="5"/>
    </row>
    <row r="36" spans="2:92" ht="13.5">
      <c r="B36" s="3" t="s">
        <v>314</v>
      </c>
      <c r="C36" s="70"/>
      <c r="D36" s="70"/>
      <c r="E36" s="70"/>
      <c r="F36" s="70"/>
      <c r="G36" s="70"/>
      <c r="H36" s="92"/>
      <c r="I36" s="69"/>
      <c r="J36" s="92"/>
      <c r="K36" s="69"/>
      <c r="L36" s="92"/>
      <c r="M36" s="69"/>
      <c r="P36" s="143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152"/>
      <c r="BD36" s="105" t="s">
        <v>39</v>
      </c>
      <c r="BE36" s="15" t="s">
        <v>40</v>
      </c>
      <c r="BF36" s="15" t="s">
        <v>8</v>
      </c>
      <c r="BG36" s="17">
        <v>10</v>
      </c>
      <c r="BH36" s="17">
        <v>11</v>
      </c>
      <c r="BI36" s="18" t="s">
        <v>254</v>
      </c>
      <c r="BJ36" s="17">
        <v>1300</v>
      </c>
      <c r="BK36" s="17">
        <v>170</v>
      </c>
      <c r="BL36" s="17">
        <v>30</v>
      </c>
      <c r="BM36" s="17">
        <v>40</v>
      </c>
      <c r="BN36" s="17">
        <v>50</v>
      </c>
      <c r="BO36" s="17">
        <v>80</v>
      </c>
      <c r="BP36" s="17">
        <v>100</v>
      </c>
      <c r="BQ36" s="17">
        <v>500</v>
      </c>
      <c r="BR36" s="17">
        <v>650</v>
      </c>
      <c r="BS36" s="17">
        <v>2000</v>
      </c>
      <c r="BT36" s="35">
        <v>10</v>
      </c>
      <c r="BU36" s="35">
        <v>11</v>
      </c>
      <c r="BV36" s="36">
        <v>20</v>
      </c>
      <c r="BW36" s="36">
        <v>21</v>
      </c>
      <c r="BX36" s="36">
        <v>30</v>
      </c>
      <c r="BY36" s="36">
        <v>31</v>
      </c>
      <c r="BZ36" s="36">
        <v>50</v>
      </c>
      <c r="CA36" s="36">
        <v>51</v>
      </c>
      <c r="CB36" s="36">
        <v>100</v>
      </c>
      <c r="CC36" s="36">
        <v>101</v>
      </c>
      <c r="CD36" s="36">
        <v>500</v>
      </c>
      <c r="CE36" s="36">
        <v>501</v>
      </c>
      <c r="CF36" s="36" t="s">
        <v>254</v>
      </c>
      <c r="CG36" s="35">
        <v>1500</v>
      </c>
      <c r="CH36" s="35">
        <v>160</v>
      </c>
      <c r="CI36" s="36">
        <v>170</v>
      </c>
      <c r="CJ36" s="36">
        <v>180</v>
      </c>
      <c r="CK36" s="36">
        <v>190</v>
      </c>
      <c r="CL36" s="36">
        <v>200</v>
      </c>
      <c r="CM36" s="36">
        <v>210</v>
      </c>
      <c r="CN36" s="5"/>
    </row>
    <row r="37" spans="2:92" ht="13.5">
      <c r="B37" s="7" t="s">
        <v>315</v>
      </c>
      <c r="C37" s="272" t="s">
        <v>316</v>
      </c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P37" s="143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152"/>
      <c r="BD37" s="105" t="s">
        <v>284</v>
      </c>
      <c r="BE37" s="15" t="s">
        <v>87</v>
      </c>
      <c r="BF37" s="15" t="s">
        <v>8</v>
      </c>
      <c r="BG37" s="17">
        <v>10</v>
      </c>
      <c r="BH37" s="17">
        <v>11</v>
      </c>
      <c r="BI37" s="18" t="s">
        <v>254</v>
      </c>
      <c r="BJ37" s="17">
        <v>1300</v>
      </c>
      <c r="BK37" s="17">
        <v>170</v>
      </c>
      <c r="BL37" s="17">
        <v>30</v>
      </c>
      <c r="BM37" s="17">
        <v>40</v>
      </c>
      <c r="BN37" s="17">
        <v>50</v>
      </c>
      <c r="BO37" s="17">
        <v>80</v>
      </c>
      <c r="BP37" s="17">
        <v>100</v>
      </c>
      <c r="BQ37" s="17">
        <v>500</v>
      </c>
      <c r="BR37" s="17">
        <v>650</v>
      </c>
      <c r="BS37" s="17">
        <v>2000</v>
      </c>
      <c r="BT37" s="35">
        <v>10</v>
      </c>
      <c r="BU37" s="35">
        <v>11</v>
      </c>
      <c r="BV37" s="36">
        <v>20</v>
      </c>
      <c r="BW37" s="36">
        <v>21</v>
      </c>
      <c r="BX37" s="36">
        <v>30</v>
      </c>
      <c r="BY37" s="36">
        <v>31</v>
      </c>
      <c r="BZ37" s="36">
        <v>50</v>
      </c>
      <c r="CA37" s="36">
        <v>51</v>
      </c>
      <c r="CB37" s="36">
        <v>100</v>
      </c>
      <c r="CC37" s="36">
        <v>101</v>
      </c>
      <c r="CD37" s="36">
        <v>500</v>
      </c>
      <c r="CE37" s="36">
        <v>501</v>
      </c>
      <c r="CF37" s="36" t="s">
        <v>254</v>
      </c>
      <c r="CG37" s="35">
        <v>1500</v>
      </c>
      <c r="CH37" s="35">
        <v>160</v>
      </c>
      <c r="CI37" s="36">
        <v>170</v>
      </c>
      <c r="CJ37" s="36">
        <v>180</v>
      </c>
      <c r="CK37" s="36">
        <v>190</v>
      </c>
      <c r="CL37" s="36">
        <v>200</v>
      </c>
      <c r="CM37" s="36">
        <v>210</v>
      </c>
      <c r="CN37" s="5"/>
    </row>
    <row r="38" spans="3:92" ht="13.5" customHeight="1"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P38" s="143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152"/>
      <c r="BD38" s="105" t="s">
        <v>37</v>
      </c>
      <c r="BE38" s="15" t="s">
        <v>38</v>
      </c>
      <c r="BF38" s="15" t="s">
        <v>8</v>
      </c>
      <c r="BG38" s="17">
        <v>10</v>
      </c>
      <c r="BH38" s="17">
        <v>11</v>
      </c>
      <c r="BI38" s="18" t="s">
        <v>254</v>
      </c>
      <c r="BJ38" s="17">
        <v>1300</v>
      </c>
      <c r="BK38" s="17">
        <v>170</v>
      </c>
      <c r="BL38" s="17">
        <v>30</v>
      </c>
      <c r="BM38" s="17">
        <v>40</v>
      </c>
      <c r="BN38" s="17">
        <v>50</v>
      </c>
      <c r="BO38" s="17">
        <v>80</v>
      </c>
      <c r="BP38" s="17">
        <v>100</v>
      </c>
      <c r="BQ38" s="17">
        <v>500</v>
      </c>
      <c r="BR38" s="17">
        <v>650</v>
      </c>
      <c r="BS38" s="17">
        <v>2000</v>
      </c>
      <c r="BT38" s="35">
        <v>10</v>
      </c>
      <c r="BU38" s="35">
        <v>11</v>
      </c>
      <c r="BV38" s="36">
        <v>20</v>
      </c>
      <c r="BW38" s="36">
        <v>21</v>
      </c>
      <c r="BX38" s="36">
        <v>30</v>
      </c>
      <c r="BY38" s="36">
        <v>31</v>
      </c>
      <c r="BZ38" s="36">
        <v>50</v>
      </c>
      <c r="CA38" s="36">
        <v>51</v>
      </c>
      <c r="CB38" s="36">
        <v>100</v>
      </c>
      <c r="CC38" s="36">
        <v>101</v>
      </c>
      <c r="CD38" s="36">
        <v>500</v>
      </c>
      <c r="CE38" s="36">
        <v>501</v>
      </c>
      <c r="CF38" s="36" t="s">
        <v>254</v>
      </c>
      <c r="CG38" s="35">
        <v>1500</v>
      </c>
      <c r="CH38" s="35">
        <v>160</v>
      </c>
      <c r="CI38" s="36">
        <v>170</v>
      </c>
      <c r="CJ38" s="36">
        <v>180</v>
      </c>
      <c r="CK38" s="36">
        <v>190</v>
      </c>
      <c r="CL38" s="36">
        <v>200</v>
      </c>
      <c r="CM38" s="36">
        <v>210</v>
      </c>
      <c r="CN38" s="5"/>
    </row>
    <row r="39" spans="3:92" ht="13.5" customHeight="1">
      <c r="C39" s="96"/>
      <c r="D39" s="3" t="s">
        <v>264</v>
      </c>
      <c r="F39" s="96"/>
      <c r="G39" s="96"/>
      <c r="H39" s="96"/>
      <c r="I39" s="96"/>
      <c r="J39" s="96"/>
      <c r="K39" s="96"/>
      <c r="L39" s="96"/>
      <c r="M39" s="96"/>
      <c r="N39" s="96"/>
      <c r="P39" s="143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152"/>
      <c r="BD39" s="105" t="s">
        <v>73</v>
      </c>
      <c r="BE39" s="15" t="s">
        <v>74</v>
      </c>
      <c r="BF39" s="15" t="s">
        <v>8</v>
      </c>
      <c r="BG39" s="17">
        <v>10</v>
      </c>
      <c r="BH39" s="17">
        <v>11</v>
      </c>
      <c r="BI39" s="18" t="s">
        <v>254</v>
      </c>
      <c r="BJ39" s="17">
        <v>1300</v>
      </c>
      <c r="BK39" s="17">
        <v>170</v>
      </c>
      <c r="BL39" s="17">
        <v>30</v>
      </c>
      <c r="BM39" s="17">
        <v>40</v>
      </c>
      <c r="BN39" s="17">
        <v>50</v>
      </c>
      <c r="BO39" s="17">
        <v>80</v>
      </c>
      <c r="BP39" s="17">
        <v>100</v>
      </c>
      <c r="BQ39" s="17">
        <v>500</v>
      </c>
      <c r="BR39" s="17">
        <v>650</v>
      </c>
      <c r="BS39" s="17">
        <v>2000</v>
      </c>
      <c r="BT39" s="35">
        <v>10</v>
      </c>
      <c r="BU39" s="35">
        <v>11</v>
      </c>
      <c r="BV39" s="36">
        <v>20</v>
      </c>
      <c r="BW39" s="36">
        <v>21</v>
      </c>
      <c r="BX39" s="36">
        <v>30</v>
      </c>
      <c r="BY39" s="36">
        <v>31</v>
      </c>
      <c r="BZ39" s="36">
        <v>50</v>
      </c>
      <c r="CA39" s="36">
        <v>51</v>
      </c>
      <c r="CB39" s="36">
        <v>100</v>
      </c>
      <c r="CC39" s="36">
        <v>101</v>
      </c>
      <c r="CD39" s="36">
        <v>500</v>
      </c>
      <c r="CE39" s="36">
        <v>501</v>
      </c>
      <c r="CF39" s="36" t="s">
        <v>254</v>
      </c>
      <c r="CG39" s="35">
        <v>1500</v>
      </c>
      <c r="CH39" s="35">
        <v>160</v>
      </c>
      <c r="CI39" s="36">
        <v>170</v>
      </c>
      <c r="CJ39" s="36">
        <v>180</v>
      </c>
      <c r="CK39" s="36">
        <v>190</v>
      </c>
      <c r="CL39" s="36">
        <v>200</v>
      </c>
      <c r="CM39" s="36">
        <v>210</v>
      </c>
      <c r="CN39" s="5"/>
    </row>
    <row r="40" spans="5:92" ht="13.5" customHeight="1">
      <c r="E40" s="3" t="s">
        <v>318</v>
      </c>
      <c r="P40" s="143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152"/>
      <c r="BD40" s="105" t="s">
        <v>15</v>
      </c>
      <c r="BE40" s="15" t="s">
        <v>16</v>
      </c>
      <c r="BF40" s="15" t="s">
        <v>8</v>
      </c>
      <c r="BG40" s="17">
        <v>10</v>
      </c>
      <c r="BH40" s="17">
        <v>11</v>
      </c>
      <c r="BI40" s="18" t="s">
        <v>254</v>
      </c>
      <c r="BJ40" s="17">
        <v>1300</v>
      </c>
      <c r="BK40" s="17">
        <v>170</v>
      </c>
      <c r="BL40" s="17">
        <v>30</v>
      </c>
      <c r="BM40" s="17">
        <v>40</v>
      </c>
      <c r="BN40" s="17">
        <v>50</v>
      </c>
      <c r="BO40" s="17">
        <v>80</v>
      </c>
      <c r="BP40" s="17">
        <v>100</v>
      </c>
      <c r="BQ40" s="17">
        <v>500</v>
      </c>
      <c r="BR40" s="17">
        <v>650</v>
      </c>
      <c r="BS40" s="17">
        <v>2000</v>
      </c>
      <c r="BT40" s="35">
        <v>10</v>
      </c>
      <c r="BU40" s="35">
        <v>11</v>
      </c>
      <c r="BV40" s="36">
        <v>20</v>
      </c>
      <c r="BW40" s="36">
        <v>21</v>
      </c>
      <c r="BX40" s="36">
        <v>30</v>
      </c>
      <c r="BY40" s="36">
        <v>31</v>
      </c>
      <c r="BZ40" s="36">
        <v>50</v>
      </c>
      <c r="CA40" s="36">
        <v>51</v>
      </c>
      <c r="CB40" s="36">
        <v>100</v>
      </c>
      <c r="CC40" s="36">
        <v>101</v>
      </c>
      <c r="CD40" s="36">
        <v>500</v>
      </c>
      <c r="CE40" s="36">
        <v>501</v>
      </c>
      <c r="CF40" s="36" t="s">
        <v>254</v>
      </c>
      <c r="CG40" s="35">
        <v>1500</v>
      </c>
      <c r="CH40" s="35">
        <v>160</v>
      </c>
      <c r="CI40" s="36">
        <v>170</v>
      </c>
      <c r="CJ40" s="36">
        <v>180</v>
      </c>
      <c r="CK40" s="36">
        <v>190</v>
      </c>
      <c r="CL40" s="36">
        <v>200</v>
      </c>
      <c r="CM40" s="36">
        <v>210</v>
      </c>
      <c r="CN40" s="5"/>
    </row>
    <row r="41" spans="4:92" ht="13.5">
      <c r="D41" s="3" t="s">
        <v>275</v>
      </c>
      <c r="P41" s="143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152"/>
      <c r="BD41" s="105" t="s">
        <v>47</v>
      </c>
      <c r="BE41" s="15" t="s">
        <v>48</v>
      </c>
      <c r="BF41" s="15" t="s">
        <v>8</v>
      </c>
      <c r="BG41" s="17">
        <v>10</v>
      </c>
      <c r="BH41" s="17">
        <v>11</v>
      </c>
      <c r="BI41" s="18" t="s">
        <v>254</v>
      </c>
      <c r="BJ41" s="17">
        <v>1300</v>
      </c>
      <c r="BK41" s="17">
        <v>170</v>
      </c>
      <c r="BL41" s="17">
        <v>30</v>
      </c>
      <c r="BM41" s="17">
        <v>40</v>
      </c>
      <c r="BN41" s="17">
        <v>50</v>
      </c>
      <c r="BO41" s="17">
        <v>80</v>
      </c>
      <c r="BP41" s="17">
        <v>100</v>
      </c>
      <c r="BQ41" s="17">
        <v>500</v>
      </c>
      <c r="BR41" s="17">
        <v>650</v>
      </c>
      <c r="BS41" s="17">
        <v>2000</v>
      </c>
      <c r="BT41" s="35">
        <v>10</v>
      </c>
      <c r="BU41" s="35">
        <v>11</v>
      </c>
      <c r="BV41" s="36">
        <v>20</v>
      </c>
      <c r="BW41" s="36">
        <v>21</v>
      </c>
      <c r="BX41" s="36">
        <v>30</v>
      </c>
      <c r="BY41" s="36">
        <v>31</v>
      </c>
      <c r="BZ41" s="36">
        <v>50</v>
      </c>
      <c r="CA41" s="36">
        <v>51</v>
      </c>
      <c r="CB41" s="36">
        <v>100</v>
      </c>
      <c r="CC41" s="36">
        <v>101</v>
      </c>
      <c r="CD41" s="36">
        <v>500</v>
      </c>
      <c r="CE41" s="36">
        <v>501</v>
      </c>
      <c r="CF41" s="36" t="s">
        <v>254</v>
      </c>
      <c r="CG41" s="35">
        <v>1500</v>
      </c>
      <c r="CH41" s="35">
        <v>160</v>
      </c>
      <c r="CI41" s="36">
        <v>170</v>
      </c>
      <c r="CJ41" s="36">
        <v>180</v>
      </c>
      <c r="CK41" s="36">
        <v>190</v>
      </c>
      <c r="CL41" s="36">
        <v>200</v>
      </c>
      <c r="CM41" s="36">
        <v>210</v>
      </c>
      <c r="CN41" s="5"/>
    </row>
    <row r="42" spans="5:92" ht="13.5">
      <c r="E42" s="3" t="s">
        <v>317</v>
      </c>
      <c r="P42" s="143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152"/>
      <c r="BD42" s="105" t="s">
        <v>67</v>
      </c>
      <c r="BE42" s="15" t="s">
        <v>68</v>
      </c>
      <c r="BF42" s="15" t="s">
        <v>8</v>
      </c>
      <c r="BG42" s="17">
        <v>10</v>
      </c>
      <c r="BH42" s="17">
        <v>11</v>
      </c>
      <c r="BI42" s="18" t="s">
        <v>254</v>
      </c>
      <c r="BJ42" s="17">
        <v>1300</v>
      </c>
      <c r="BK42" s="17">
        <v>170</v>
      </c>
      <c r="BL42" s="17">
        <v>30</v>
      </c>
      <c r="BM42" s="17">
        <v>40</v>
      </c>
      <c r="BN42" s="17">
        <v>50</v>
      </c>
      <c r="BO42" s="17">
        <v>80</v>
      </c>
      <c r="BP42" s="17">
        <v>100</v>
      </c>
      <c r="BQ42" s="17">
        <v>500</v>
      </c>
      <c r="BR42" s="17">
        <v>650</v>
      </c>
      <c r="BS42" s="17">
        <v>2000</v>
      </c>
      <c r="BT42" s="35">
        <v>10</v>
      </c>
      <c r="BU42" s="35">
        <v>11</v>
      </c>
      <c r="BV42" s="36">
        <v>20</v>
      </c>
      <c r="BW42" s="36">
        <v>21</v>
      </c>
      <c r="BX42" s="36">
        <v>30</v>
      </c>
      <c r="BY42" s="36">
        <v>31</v>
      </c>
      <c r="BZ42" s="36">
        <v>50</v>
      </c>
      <c r="CA42" s="36">
        <v>51</v>
      </c>
      <c r="CB42" s="36">
        <v>100</v>
      </c>
      <c r="CC42" s="36">
        <v>101</v>
      </c>
      <c r="CD42" s="36">
        <v>500</v>
      </c>
      <c r="CE42" s="36">
        <v>501</v>
      </c>
      <c r="CF42" s="36" t="s">
        <v>254</v>
      </c>
      <c r="CG42" s="35">
        <v>1500</v>
      </c>
      <c r="CH42" s="35">
        <v>160</v>
      </c>
      <c r="CI42" s="36">
        <v>170</v>
      </c>
      <c r="CJ42" s="36">
        <v>180</v>
      </c>
      <c r="CK42" s="36">
        <v>190</v>
      </c>
      <c r="CL42" s="36">
        <v>200</v>
      </c>
      <c r="CM42" s="36">
        <v>210</v>
      </c>
      <c r="CN42" s="5"/>
    </row>
    <row r="43" spans="16:92" ht="13.5">
      <c r="P43" s="143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152"/>
      <c r="BD43" s="105" t="s">
        <v>63</v>
      </c>
      <c r="BE43" s="15" t="s">
        <v>64</v>
      </c>
      <c r="BF43" s="15" t="s">
        <v>8</v>
      </c>
      <c r="BG43" s="17">
        <v>10</v>
      </c>
      <c r="BH43" s="17">
        <v>11</v>
      </c>
      <c r="BI43" s="18" t="s">
        <v>254</v>
      </c>
      <c r="BJ43" s="17">
        <v>1300</v>
      </c>
      <c r="BK43" s="17">
        <v>170</v>
      </c>
      <c r="BL43" s="17">
        <v>30</v>
      </c>
      <c r="BM43" s="17">
        <v>40</v>
      </c>
      <c r="BN43" s="17">
        <v>50</v>
      </c>
      <c r="BO43" s="17">
        <v>80</v>
      </c>
      <c r="BP43" s="17">
        <v>100</v>
      </c>
      <c r="BQ43" s="17">
        <v>500</v>
      </c>
      <c r="BR43" s="17">
        <v>650</v>
      </c>
      <c r="BS43" s="17">
        <v>2000</v>
      </c>
      <c r="BT43" s="35">
        <v>10</v>
      </c>
      <c r="BU43" s="35">
        <v>11</v>
      </c>
      <c r="BV43" s="36">
        <v>20</v>
      </c>
      <c r="BW43" s="36">
        <v>21</v>
      </c>
      <c r="BX43" s="36">
        <v>30</v>
      </c>
      <c r="BY43" s="36">
        <v>31</v>
      </c>
      <c r="BZ43" s="36">
        <v>50</v>
      </c>
      <c r="CA43" s="36">
        <v>51</v>
      </c>
      <c r="CB43" s="36">
        <v>100</v>
      </c>
      <c r="CC43" s="36">
        <v>101</v>
      </c>
      <c r="CD43" s="36">
        <v>500</v>
      </c>
      <c r="CE43" s="36">
        <v>501</v>
      </c>
      <c r="CF43" s="36" t="s">
        <v>254</v>
      </c>
      <c r="CG43" s="35">
        <v>1500</v>
      </c>
      <c r="CH43" s="35">
        <v>160</v>
      </c>
      <c r="CI43" s="36">
        <v>170</v>
      </c>
      <c r="CJ43" s="36">
        <v>180</v>
      </c>
      <c r="CK43" s="36">
        <v>190</v>
      </c>
      <c r="CL43" s="36">
        <v>200</v>
      </c>
      <c r="CM43" s="36">
        <v>210</v>
      </c>
      <c r="CN43" s="5"/>
    </row>
    <row r="44" spans="16:92" ht="13.5" customHeight="1">
      <c r="P44" s="153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101"/>
      <c r="BD44" s="105" t="s">
        <v>90</v>
      </c>
      <c r="BE44" s="15" t="s">
        <v>91</v>
      </c>
      <c r="BF44" s="15" t="s">
        <v>8</v>
      </c>
      <c r="BG44" s="17">
        <v>10</v>
      </c>
      <c r="BH44" s="17">
        <v>11</v>
      </c>
      <c r="BI44" s="18" t="s">
        <v>254</v>
      </c>
      <c r="BJ44" s="17">
        <v>1300</v>
      </c>
      <c r="BK44" s="17">
        <v>170</v>
      </c>
      <c r="BL44" s="17">
        <v>30</v>
      </c>
      <c r="BM44" s="17">
        <v>40</v>
      </c>
      <c r="BN44" s="17">
        <v>50</v>
      </c>
      <c r="BO44" s="17">
        <v>80</v>
      </c>
      <c r="BP44" s="17">
        <v>100</v>
      </c>
      <c r="BQ44" s="17">
        <v>500</v>
      </c>
      <c r="BR44" s="17">
        <v>650</v>
      </c>
      <c r="BS44" s="17">
        <v>2000</v>
      </c>
      <c r="BT44" s="35">
        <v>10</v>
      </c>
      <c r="BU44" s="35">
        <v>11</v>
      </c>
      <c r="BV44" s="36">
        <v>20</v>
      </c>
      <c r="BW44" s="36">
        <v>21</v>
      </c>
      <c r="BX44" s="36">
        <v>30</v>
      </c>
      <c r="BY44" s="36">
        <v>31</v>
      </c>
      <c r="BZ44" s="36">
        <v>50</v>
      </c>
      <c r="CA44" s="36">
        <v>51</v>
      </c>
      <c r="CB44" s="36">
        <v>100</v>
      </c>
      <c r="CC44" s="36">
        <v>101</v>
      </c>
      <c r="CD44" s="36">
        <v>500</v>
      </c>
      <c r="CE44" s="36">
        <v>501</v>
      </c>
      <c r="CF44" s="36" t="s">
        <v>254</v>
      </c>
      <c r="CG44" s="35">
        <v>1500</v>
      </c>
      <c r="CH44" s="35">
        <v>160</v>
      </c>
      <c r="CI44" s="36">
        <v>170</v>
      </c>
      <c r="CJ44" s="36">
        <v>180</v>
      </c>
      <c r="CK44" s="36">
        <v>190</v>
      </c>
      <c r="CL44" s="36">
        <v>200</v>
      </c>
      <c r="CM44" s="36">
        <v>210</v>
      </c>
      <c r="CN44" s="5"/>
    </row>
    <row r="45" spans="16:92" ht="13.5">
      <c r="P45" s="154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0"/>
      <c r="BD45" s="15" t="s">
        <v>81</v>
      </c>
      <c r="BE45" s="15" t="s">
        <v>82</v>
      </c>
      <c r="BF45" s="15" t="s">
        <v>8</v>
      </c>
      <c r="BG45" s="17">
        <v>10</v>
      </c>
      <c r="BH45" s="17">
        <v>11</v>
      </c>
      <c r="BI45" s="18" t="s">
        <v>254</v>
      </c>
      <c r="BJ45" s="17">
        <v>1300</v>
      </c>
      <c r="BK45" s="17">
        <v>170</v>
      </c>
      <c r="BL45" s="17">
        <v>30</v>
      </c>
      <c r="BM45" s="17">
        <v>40</v>
      </c>
      <c r="BN45" s="17">
        <v>50</v>
      </c>
      <c r="BO45" s="17">
        <v>80</v>
      </c>
      <c r="BP45" s="17">
        <v>100</v>
      </c>
      <c r="BQ45" s="17">
        <v>500</v>
      </c>
      <c r="BR45" s="17">
        <v>650</v>
      </c>
      <c r="BS45" s="17">
        <v>2000</v>
      </c>
      <c r="BT45" s="35">
        <v>10</v>
      </c>
      <c r="BU45" s="35">
        <v>11</v>
      </c>
      <c r="BV45" s="36">
        <v>20</v>
      </c>
      <c r="BW45" s="36">
        <v>21</v>
      </c>
      <c r="BX45" s="36">
        <v>30</v>
      </c>
      <c r="BY45" s="36">
        <v>31</v>
      </c>
      <c r="BZ45" s="36">
        <v>50</v>
      </c>
      <c r="CA45" s="36">
        <v>51</v>
      </c>
      <c r="CB45" s="36">
        <v>100</v>
      </c>
      <c r="CC45" s="36">
        <v>101</v>
      </c>
      <c r="CD45" s="36">
        <v>500</v>
      </c>
      <c r="CE45" s="36">
        <v>501</v>
      </c>
      <c r="CF45" s="36" t="s">
        <v>254</v>
      </c>
      <c r="CG45" s="35">
        <v>1500</v>
      </c>
      <c r="CH45" s="35">
        <v>160</v>
      </c>
      <c r="CI45" s="36">
        <v>170</v>
      </c>
      <c r="CJ45" s="36">
        <v>180</v>
      </c>
      <c r="CK45" s="36">
        <v>190</v>
      </c>
      <c r="CL45" s="36">
        <v>200</v>
      </c>
      <c r="CM45" s="36">
        <v>210</v>
      </c>
      <c r="CN45" s="5"/>
    </row>
    <row r="46" spans="16:92" ht="13.5" customHeight="1">
      <c r="P46" s="177" t="s">
        <v>423</v>
      </c>
      <c r="Q46" s="178"/>
      <c r="R46" s="178"/>
      <c r="S46" s="178"/>
      <c r="T46" s="178"/>
      <c r="U46" s="178"/>
      <c r="V46" s="178"/>
      <c r="W46" s="178"/>
      <c r="X46" s="69"/>
      <c r="Y46" s="69"/>
      <c r="Z46" s="69"/>
      <c r="AA46" s="69"/>
      <c r="AB46" s="69"/>
      <c r="AC46" s="69"/>
      <c r="AD46" s="128"/>
      <c r="AE46" s="128"/>
      <c r="AF46" s="128"/>
      <c r="AG46" s="128"/>
      <c r="AH46" s="171" t="s">
        <v>257</v>
      </c>
      <c r="AI46" s="172"/>
      <c r="AJ46" s="172"/>
      <c r="AK46" s="172"/>
      <c r="AL46" s="172"/>
      <c r="AM46" s="172"/>
      <c r="AN46" s="172"/>
      <c r="AO46" s="47"/>
      <c r="AP46" s="172" t="s">
        <v>319</v>
      </c>
      <c r="AQ46" s="172"/>
      <c r="AR46" s="172"/>
      <c r="AS46" s="49"/>
      <c r="AT46" s="172" t="s">
        <v>261</v>
      </c>
      <c r="AU46" s="172"/>
      <c r="AV46" s="172"/>
      <c r="AW46" s="49"/>
      <c r="AX46" s="172" t="s">
        <v>311</v>
      </c>
      <c r="AY46" s="172"/>
      <c r="AZ46" s="172"/>
      <c r="BA46" s="198"/>
      <c r="BB46" s="39"/>
      <c r="BC46" s="93"/>
      <c r="BD46" s="15" t="s">
        <v>65</v>
      </c>
      <c r="BE46" s="15" t="s">
        <v>66</v>
      </c>
      <c r="BF46" s="15" t="s">
        <v>8</v>
      </c>
      <c r="BG46" s="17">
        <v>10</v>
      </c>
      <c r="BH46" s="17">
        <v>11</v>
      </c>
      <c r="BI46" s="18" t="s">
        <v>254</v>
      </c>
      <c r="BJ46" s="17">
        <v>1300</v>
      </c>
      <c r="BK46" s="17">
        <v>170</v>
      </c>
      <c r="BL46" s="17">
        <v>30</v>
      </c>
      <c r="BM46" s="17">
        <v>40</v>
      </c>
      <c r="BN46" s="17">
        <v>50</v>
      </c>
      <c r="BO46" s="17">
        <v>80</v>
      </c>
      <c r="BP46" s="17">
        <v>100</v>
      </c>
      <c r="BQ46" s="17">
        <v>500</v>
      </c>
      <c r="BR46" s="17">
        <v>650</v>
      </c>
      <c r="BS46" s="17">
        <v>2000</v>
      </c>
      <c r="BT46" s="35">
        <v>10</v>
      </c>
      <c r="BU46" s="35">
        <v>11</v>
      </c>
      <c r="BV46" s="36">
        <v>20</v>
      </c>
      <c r="BW46" s="36">
        <v>21</v>
      </c>
      <c r="BX46" s="36">
        <v>30</v>
      </c>
      <c r="BY46" s="36">
        <v>31</v>
      </c>
      <c r="BZ46" s="36">
        <v>50</v>
      </c>
      <c r="CA46" s="36">
        <v>51</v>
      </c>
      <c r="CB46" s="36">
        <v>100</v>
      </c>
      <c r="CC46" s="36">
        <v>101</v>
      </c>
      <c r="CD46" s="36">
        <v>500</v>
      </c>
      <c r="CE46" s="36">
        <v>501</v>
      </c>
      <c r="CF46" s="36" t="s">
        <v>254</v>
      </c>
      <c r="CG46" s="35">
        <v>1500</v>
      </c>
      <c r="CH46" s="35">
        <v>160</v>
      </c>
      <c r="CI46" s="36">
        <v>170</v>
      </c>
      <c r="CJ46" s="36">
        <v>180</v>
      </c>
      <c r="CK46" s="36">
        <v>190</v>
      </c>
      <c r="CL46" s="36">
        <v>200</v>
      </c>
      <c r="CM46" s="36">
        <v>210</v>
      </c>
      <c r="CN46" s="5"/>
    </row>
    <row r="47" spans="16:92" ht="13.5">
      <c r="P47" s="143"/>
      <c r="Q47" s="69"/>
      <c r="R47" s="69"/>
      <c r="S47" s="69"/>
      <c r="T47" s="69"/>
      <c r="U47" s="69"/>
      <c r="V47" s="69"/>
      <c r="W47" s="69"/>
      <c r="X47" s="70"/>
      <c r="Y47" s="70"/>
      <c r="Z47" s="70"/>
      <c r="AA47" s="70"/>
      <c r="AB47" s="70"/>
      <c r="AC47" s="70"/>
      <c r="AD47" s="209" t="s">
        <v>311</v>
      </c>
      <c r="AE47" s="171" t="s">
        <v>259</v>
      </c>
      <c r="AF47" s="172"/>
      <c r="AG47" s="198"/>
      <c r="AH47" s="218">
        <v>0</v>
      </c>
      <c r="AI47" s="213"/>
      <c r="AJ47" s="48" t="s">
        <v>320</v>
      </c>
      <c r="AK47" s="47" t="s">
        <v>365</v>
      </c>
      <c r="AL47" s="213">
        <v>10</v>
      </c>
      <c r="AM47" s="213"/>
      <c r="AN47" s="48" t="s">
        <v>320</v>
      </c>
      <c r="AO47" s="47" t="s">
        <v>366</v>
      </c>
      <c r="AP47" s="196">
        <f>IF(C13&lt;AH48,C13,AL47)</f>
        <v>10</v>
      </c>
      <c r="AQ47" s="196"/>
      <c r="AR47" s="48" t="s">
        <v>320</v>
      </c>
      <c r="AS47" s="47"/>
      <c r="AT47" s="196">
        <f>VLOOKUP($C$5,$BD$316:$BL$442,4,FALSE)</f>
        <v>1300</v>
      </c>
      <c r="AU47" s="196"/>
      <c r="AV47" s="49" t="s">
        <v>306</v>
      </c>
      <c r="AW47" s="47" t="s">
        <v>321</v>
      </c>
      <c r="AX47" s="176">
        <f>AT47</f>
        <v>1300</v>
      </c>
      <c r="AY47" s="176"/>
      <c r="AZ47" s="176"/>
      <c r="BA47" s="46" t="s">
        <v>306</v>
      </c>
      <c r="BB47" s="69"/>
      <c r="BC47" s="93"/>
      <c r="BD47" s="15" t="s">
        <v>61</v>
      </c>
      <c r="BE47" s="15" t="s">
        <v>62</v>
      </c>
      <c r="BF47" s="15" t="s">
        <v>8</v>
      </c>
      <c r="BG47" s="17">
        <v>10</v>
      </c>
      <c r="BH47" s="17">
        <v>11</v>
      </c>
      <c r="BI47" s="18" t="s">
        <v>254</v>
      </c>
      <c r="BJ47" s="17">
        <v>1300</v>
      </c>
      <c r="BK47" s="17">
        <v>170</v>
      </c>
      <c r="BL47" s="17">
        <v>30</v>
      </c>
      <c r="BM47" s="17">
        <v>40</v>
      </c>
      <c r="BN47" s="17">
        <v>50</v>
      </c>
      <c r="BO47" s="17">
        <v>80</v>
      </c>
      <c r="BP47" s="17">
        <v>100</v>
      </c>
      <c r="BQ47" s="17">
        <v>500</v>
      </c>
      <c r="BR47" s="17">
        <v>650</v>
      </c>
      <c r="BS47" s="17">
        <v>2000</v>
      </c>
      <c r="BT47" s="35">
        <v>10</v>
      </c>
      <c r="BU47" s="35">
        <v>11</v>
      </c>
      <c r="BV47" s="36">
        <v>20</v>
      </c>
      <c r="BW47" s="36">
        <v>21</v>
      </c>
      <c r="BX47" s="36">
        <v>30</v>
      </c>
      <c r="BY47" s="36">
        <v>31</v>
      </c>
      <c r="BZ47" s="36">
        <v>50</v>
      </c>
      <c r="CA47" s="36">
        <v>51</v>
      </c>
      <c r="CB47" s="36">
        <v>100</v>
      </c>
      <c r="CC47" s="36">
        <v>101</v>
      </c>
      <c r="CD47" s="36">
        <v>500</v>
      </c>
      <c r="CE47" s="36">
        <v>501</v>
      </c>
      <c r="CF47" s="36" t="s">
        <v>254</v>
      </c>
      <c r="CG47" s="35">
        <v>1500</v>
      </c>
      <c r="CH47" s="35">
        <v>160</v>
      </c>
      <c r="CI47" s="36">
        <v>170</v>
      </c>
      <c r="CJ47" s="36">
        <v>180</v>
      </c>
      <c r="CK47" s="36">
        <v>190</v>
      </c>
      <c r="CL47" s="36">
        <v>200</v>
      </c>
      <c r="CM47" s="36">
        <v>210</v>
      </c>
      <c r="CN47" s="5"/>
    </row>
    <row r="48" spans="16:92" ht="13.5" customHeight="1">
      <c r="P48" s="143"/>
      <c r="Q48" s="69"/>
      <c r="R48" s="270" t="s">
        <v>394</v>
      </c>
      <c r="S48" s="271"/>
      <c r="T48" s="271"/>
      <c r="U48" s="271"/>
      <c r="V48" s="271"/>
      <c r="W48" s="69"/>
      <c r="X48" s="41"/>
      <c r="Y48" s="41"/>
      <c r="Z48" s="41"/>
      <c r="AA48" s="69"/>
      <c r="AB48" s="69"/>
      <c r="AC48" s="69"/>
      <c r="AD48" s="209"/>
      <c r="AE48" s="199" t="s">
        <v>260</v>
      </c>
      <c r="AF48" s="200"/>
      <c r="AG48" s="201"/>
      <c r="AH48" s="216">
        <v>11</v>
      </c>
      <c r="AI48" s="217"/>
      <c r="AJ48" s="79" t="s">
        <v>367</v>
      </c>
      <c r="AK48" s="80" t="s">
        <v>368</v>
      </c>
      <c r="AL48" s="217">
        <v>30</v>
      </c>
      <c r="AM48" s="217"/>
      <c r="AN48" s="79" t="s">
        <v>367</v>
      </c>
      <c r="AO48" s="80" t="s">
        <v>369</v>
      </c>
      <c r="AP48" s="197">
        <f>IF(C13&gt;AL47,C13-SUM(AP49:AQ50)-AL47,0)</f>
        <v>15</v>
      </c>
      <c r="AQ48" s="197"/>
      <c r="AR48" s="79" t="s">
        <v>367</v>
      </c>
      <c r="AS48" s="80" t="s">
        <v>370</v>
      </c>
      <c r="AT48" s="197">
        <f>VLOOKUP(C5,BD316:BM442,IF(OR(C9=13,C9=20),5,8),FALSE)</f>
        <v>160</v>
      </c>
      <c r="AU48" s="197"/>
      <c r="AV48" s="81" t="s">
        <v>306</v>
      </c>
      <c r="AW48" s="80" t="s">
        <v>321</v>
      </c>
      <c r="AX48" s="211">
        <f>AP48*AT48</f>
        <v>2400</v>
      </c>
      <c r="AY48" s="211"/>
      <c r="AZ48" s="211"/>
      <c r="BA48" s="82" t="s">
        <v>306</v>
      </c>
      <c r="BB48" s="69"/>
      <c r="BC48" s="93"/>
      <c r="BD48" s="15" t="s">
        <v>83</v>
      </c>
      <c r="BE48" s="15" t="s">
        <v>84</v>
      </c>
      <c r="BF48" s="15" t="s">
        <v>8</v>
      </c>
      <c r="BG48" s="17">
        <v>10</v>
      </c>
      <c r="BH48" s="17">
        <v>11</v>
      </c>
      <c r="BI48" s="18" t="s">
        <v>254</v>
      </c>
      <c r="BJ48" s="17">
        <v>1300</v>
      </c>
      <c r="BK48" s="17">
        <v>170</v>
      </c>
      <c r="BL48" s="17">
        <v>30</v>
      </c>
      <c r="BM48" s="17">
        <v>40</v>
      </c>
      <c r="BN48" s="17">
        <v>50</v>
      </c>
      <c r="BO48" s="17">
        <v>80</v>
      </c>
      <c r="BP48" s="17">
        <v>100</v>
      </c>
      <c r="BQ48" s="17">
        <v>500</v>
      </c>
      <c r="BR48" s="17">
        <v>650</v>
      </c>
      <c r="BS48" s="17">
        <v>2000</v>
      </c>
      <c r="BT48" s="35">
        <v>10</v>
      </c>
      <c r="BU48" s="35">
        <v>11</v>
      </c>
      <c r="BV48" s="36">
        <v>20</v>
      </c>
      <c r="BW48" s="36">
        <v>21</v>
      </c>
      <c r="BX48" s="36">
        <v>30</v>
      </c>
      <c r="BY48" s="36">
        <v>31</v>
      </c>
      <c r="BZ48" s="36">
        <v>50</v>
      </c>
      <c r="CA48" s="36">
        <v>51</v>
      </c>
      <c r="CB48" s="36">
        <v>100</v>
      </c>
      <c r="CC48" s="36">
        <v>101</v>
      </c>
      <c r="CD48" s="36">
        <v>500</v>
      </c>
      <c r="CE48" s="36">
        <v>501</v>
      </c>
      <c r="CF48" s="36" t="s">
        <v>254</v>
      </c>
      <c r="CG48" s="35">
        <v>1500</v>
      </c>
      <c r="CH48" s="35">
        <v>160</v>
      </c>
      <c r="CI48" s="36">
        <v>170</v>
      </c>
      <c r="CJ48" s="36">
        <v>180</v>
      </c>
      <c r="CK48" s="36">
        <v>190</v>
      </c>
      <c r="CL48" s="36">
        <v>200</v>
      </c>
      <c r="CM48" s="36">
        <v>210</v>
      </c>
      <c r="CN48" s="5"/>
    </row>
    <row r="49" spans="16:92" ht="13.5">
      <c r="P49" s="143"/>
      <c r="Q49" s="69"/>
      <c r="R49" s="271"/>
      <c r="S49" s="271"/>
      <c r="T49" s="271"/>
      <c r="U49" s="271"/>
      <c r="V49" s="271"/>
      <c r="W49" s="69"/>
      <c r="X49" s="70"/>
      <c r="Y49" s="70"/>
      <c r="Z49" s="70"/>
      <c r="AA49" s="69"/>
      <c r="AB49" s="69"/>
      <c r="AC49" s="69"/>
      <c r="AD49" s="209"/>
      <c r="AE49" s="202"/>
      <c r="AF49" s="203"/>
      <c r="AG49" s="204"/>
      <c r="AH49" s="179">
        <v>31</v>
      </c>
      <c r="AI49" s="180"/>
      <c r="AJ49" s="83" t="s">
        <v>322</v>
      </c>
      <c r="AK49" s="84" t="s">
        <v>323</v>
      </c>
      <c r="AL49" s="180">
        <v>100</v>
      </c>
      <c r="AM49" s="180"/>
      <c r="AN49" s="83" t="s">
        <v>322</v>
      </c>
      <c r="AO49" s="84" t="s">
        <v>324</v>
      </c>
      <c r="AP49" s="181">
        <f>IF(C13&gt;AL48,C13-SUM(AP50)-AL48,0)</f>
        <v>0</v>
      </c>
      <c r="AQ49" s="181"/>
      <c r="AR49" s="83" t="s">
        <v>322</v>
      </c>
      <c r="AS49" s="84" t="s">
        <v>325</v>
      </c>
      <c r="AT49" s="181">
        <f>VLOOKUP(C5,BD316:BM442,IF(OR(C9=13,C9=20),6,9),FALSE)</f>
        <v>170</v>
      </c>
      <c r="AU49" s="181"/>
      <c r="AV49" s="85" t="s">
        <v>306</v>
      </c>
      <c r="AW49" s="84" t="s">
        <v>321</v>
      </c>
      <c r="AX49" s="191">
        <f>AP49*AT49</f>
        <v>0</v>
      </c>
      <c r="AY49" s="191"/>
      <c r="AZ49" s="191"/>
      <c r="BA49" s="86" t="s">
        <v>306</v>
      </c>
      <c r="BB49" s="69"/>
      <c r="BC49" s="93"/>
      <c r="BD49" s="11" t="s">
        <v>3</v>
      </c>
      <c r="BE49" s="11" t="s">
        <v>4</v>
      </c>
      <c r="BF49" s="11" t="s">
        <v>5</v>
      </c>
      <c r="BG49" s="23">
        <v>10</v>
      </c>
      <c r="BH49" s="23">
        <v>11</v>
      </c>
      <c r="BI49" s="24" t="s">
        <v>254</v>
      </c>
      <c r="BJ49" s="23">
        <v>1300</v>
      </c>
      <c r="BK49" s="23">
        <v>170</v>
      </c>
      <c r="BL49" s="23">
        <v>30</v>
      </c>
      <c r="BM49" s="23">
        <v>40</v>
      </c>
      <c r="BN49" s="23">
        <v>50</v>
      </c>
      <c r="BO49" s="23">
        <v>80</v>
      </c>
      <c r="BP49" s="23">
        <v>100</v>
      </c>
      <c r="BQ49" s="23">
        <v>500</v>
      </c>
      <c r="BR49" s="23">
        <v>650</v>
      </c>
      <c r="BS49" s="23">
        <v>2000</v>
      </c>
      <c r="BT49" s="35">
        <v>10</v>
      </c>
      <c r="BU49" s="35">
        <v>11</v>
      </c>
      <c r="BV49" s="36">
        <v>20</v>
      </c>
      <c r="BW49" s="36">
        <v>21</v>
      </c>
      <c r="BX49" s="36">
        <v>30</v>
      </c>
      <c r="BY49" s="36">
        <v>31</v>
      </c>
      <c r="BZ49" s="36">
        <v>50</v>
      </c>
      <c r="CA49" s="36">
        <v>51</v>
      </c>
      <c r="CB49" s="36">
        <v>100</v>
      </c>
      <c r="CC49" s="36">
        <v>101</v>
      </c>
      <c r="CD49" s="36">
        <v>500</v>
      </c>
      <c r="CE49" s="36">
        <v>501</v>
      </c>
      <c r="CF49" s="36" t="s">
        <v>254</v>
      </c>
      <c r="CG49" s="35">
        <v>1500</v>
      </c>
      <c r="CH49" s="35">
        <v>160</v>
      </c>
      <c r="CI49" s="36">
        <v>170</v>
      </c>
      <c r="CJ49" s="36">
        <v>180</v>
      </c>
      <c r="CK49" s="36">
        <v>190</v>
      </c>
      <c r="CL49" s="36">
        <v>200</v>
      </c>
      <c r="CM49" s="36">
        <v>210</v>
      </c>
      <c r="CN49" s="5"/>
    </row>
    <row r="50" spans="16:92" ht="13.5">
      <c r="P50" s="97"/>
      <c r="Q50" s="39"/>
      <c r="R50" s="39"/>
      <c r="S50" s="39"/>
      <c r="T50" s="41"/>
      <c r="U50" s="41"/>
      <c r="V50" s="41"/>
      <c r="W50" s="41"/>
      <c r="X50" s="41"/>
      <c r="Y50" s="41"/>
      <c r="Z50" s="41"/>
      <c r="AA50" s="69"/>
      <c r="AB50" s="69"/>
      <c r="AC50" s="69"/>
      <c r="AD50" s="209"/>
      <c r="AE50" s="205"/>
      <c r="AF50" s="206"/>
      <c r="AG50" s="207"/>
      <c r="AH50" s="208">
        <v>101</v>
      </c>
      <c r="AI50" s="195"/>
      <c r="AJ50" s="87" t="s">
        <v>322</v>
      </c>
      <c r="AK50" s="88" t="s">
        <v>323</v>
      </c>
      <c r="AL50" s="195" t="s">
        <v>377</v>
      </c>
      <c r="AM50" s="195"/>
      <c r="AN50" s="87" t="s">
        <v>322</v>
      </c>
      <c r="AO50" s="88" t="s">
        <v>324</v>
      </c>
      <c r="AP50" s="182">
        <f>IF(C13&gt;AL49,C13-AL49,0)</f>
        <v>0</v>
      </c>
      <c r="AQ50" s="182"/>
      <c r="AR50" s="87" t="s">
        <v>322</v>
      </c>
      <c r="AS50" s="88" t="s">
        <v>325</v>
      </c>
      <c r="AT50" s="182">
        <f>VLOOKUP(C5,BD316:BM442,IF(OR(C9=13,C9=20),7,10),FALSE)</f>
        <v>180</v>
      </c>
      <c r="AU50" s="182"/>
      <c r="AV50" s="89" t="s">
        <v>306</v>
      </c>
      <c r="AW50" s="88" t="s">
        <v>321</v>
      </c>
      <c r="AX50" s="190">
        <f>AP50*AT50</f>
        <v>0</v>
      </c>
      <c r="AY50" s="190"/>
      <c r="AZ50" s="190"/>
      <c r="BA50" s="90" t="s">
        <v>306</v>
      </c>
      <c r="BB50" s="69"/>
      <c r="BC50" s="93"/>
      <c r="BD50" s="11" t="s">
        <v>75</v>
      </c>
      <c r="BE50" s="11" t="s">
        <v>76</v>
      </c>
      <c r="BF50" s="11" t="s">
        <v>5</v>
      </c>
      <c r="BG50" s="23">
        <v>10</v>
      </c>
      <c r="BH50" s="23">
        <v>11</v>
      </c>
      <c r="BI50" s="24" t="s">
        <v>254</v>
      </c>
      <c r="BJ50" s="23">
        <v>1300</v>
      </c>
      <c r="BK50" s="23">
        <v>170</v>
      </c>
      <c r="BL50" s="23">
        <v>30</v>
      </c>
      <c r="BM50" s="23">
        <v>40</v>
      </c>
      <c r="BN50" s="23">
        <v>50</v>
      </c>
      <c r="BO50" s="23">
        <v>80</v>
      </c>
      <c r="BP50" s="23">
        <v>100</v>
      </c>
      <c r="BQ50" s="23">
        <v>500</v>
      </c>
      <c r="BR50" s="23">
        <v>650</v>
      </c>
      <c r="BS50" s="23">
        <v>2000</v>
      </c>
      <c r="BT50" s="35">
        <v>10</v>
      </c>
      <c r="BU50" s="35">
        <v>11</v>
      </c>
      <c r="BV50" s="36">
        <v>20</v>
      </c>
      <c r="BW50" s="36">
        <v>21</v>
      </c>
      <c r="BX50" s="36">
        <v>30</v>
      </c>
      <c r="BY50" s="36">
        <v>31</v>
      </c>
      <c r="BZ50" s="36">
        <v>50</v>
      </c>
      <c r="CA50" s="36">
        <v>51</v>
      </c>
      <c r="CB50" s="36">
        <v>100</v>
      </c>
      <c r="CC50" s="36">
        <v>101</v>
      </c>
      <c r="CD50" s="36">
        <v>500</v>
      </c>
      <c r="CE50" s="36">
        <v>501</v>
      </c>
      <c r="CF50" s="36" t="s">
        <v>254</v>
      </c>
      <c r="CG50" s="35">
        <v>1500</v>
      </c>
      <c r="CH50" s="35">
        <v>160</v>
      </c>
      <c r="CI50" s="36">
        <v>170</v>
      </c>
      <c r="CJ50" s="36">
        <v>180</v>
      </c>
      <c r="CK50" s="36">
        <v>190</v>
      </c>
      <c r="CL50" s="36">
        <v>200</v>
      </c>
      <c r="CM50" s="36">
        <v>210</v>
      </c>
      <c r="CN50" s="5"/>
    </row>
    <row r="51" spans="16:92" ht="13.5">
      <c r="P51" s="143"/>
      <c r="Q51" s="69"/>
      <c r="R51" s="69"/>
      <c r="S51" s="69"/>
      <c r="T51" s="70"/>
      <c r="U51" s="70"/>
      <c r="V51" s="70"/>
      <c r="W51" s="70"/>
      <c r="X51" s="70"/>
      <c r="Y51" s="70"/>
      <c r="Z51" s="70"/>
      <c r="AA51" s="69"/>
      <c r="AB51" s="69"/>
      <c r="AC51" s="69"/>
      <c r="AD51" s="209"/>
      <c r="AE51" s="128" t="s">
        <v>340</v>
      </c>
      <c r="AF51" s="128"/>
      <c r="AG51" s="128"/>
      <c r="AH51" s="214" t="s">
        <v>453</v>
      </c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5"/>
      <c r="AX51" s="176">
        <f>SUM(AX47:AZ50)</f>
        <v>3700</v>
      </c>
      <c r="AY51" s="176"/>
      <c r="AZ51" s="176"/>
      <c r="BA51" s="46" t="s">
        <v>306</v>
      </c>
      <c r="BB51" s="69"/>
      <c r="BC51" s="152"/>
      <c r="BD51" s="11" t="s">
        <v>11</v>
      </c>
      <c r="BE51" s="11" t="s">
        <v>12</v>
      </c>
      <c r="BF51" s="11" t="s">
        <v>5</v>
      </c>
      <c r="BG51" s="23">
        <v>10</v>
      </c>
      <c r="BH51" s="23">
        <v>11</v>
      </c>
      <c r="BI51" s="24" t="s">
        <v>254</v>
      </c>
      <c r="BJ51" s="23">
        <v>1300</v>
      </c>
      <c r="BK51" s="23">
        <v>170</v>
      </c>
      <c r="BL51" s="23">
        <v>30</v>
      </c>
      <c r="BM51" s="23">
        <v>40</v>
      </c>
      <c r="BN51" s="23">
        <v>50</v>
      </c>
      <c r="BO51" s="23">
        <v>80</v>
      </c>
      <c r="BP51" s="23">
        <v>100</v>
      </c>
      <c r="BQ51" s="23">
        <v>500</v>
      </c>
      <c r="BR51" s="23">
        <v>650</v>
      </c>
      <c r="BS51" s="23">
        <v>2000</v>
      </c>
      <c r="BT51" s="35">
        <v>10</v>
      </c>
      <c r="BU51" s="35">
        <v>11</v>
      </c>
      <c r="BV51" s="36">
        <v>20</v>
      </c>
      <c r="BW51" s="36">
        <v>21</v>
      </c>
      <c r="BX51" s="36">
        <v>30</v>
      </c>
      <c r="BY51" s="36">
        <v>31</v>
      </c>
      <c r="BZ51" s="36">
        <v>50</v>
      </c>
      <c r="CA51" s="36">
        <v>51</v>
      </c>
      <c r="CB51" s="36">
        <v>100</v>
      </c>
      <c r="CC51" s="36">
        <v>101</v>
      </c>
      <c r="CD51" s="36">
        <v>500</v>
      </c>
      <c r="CE51" s="36">
        <v>501</v>
      </c>
      <c r="CF51" s="36" t="s">
        <v>254</v>
      </c>
      <c r="CG51" s="35">
        <v>1500</v>
      </c>
      <c r="CH51" s="35">
        <v>160</v>
      </c>
      <c r="CI51" s="36">
        <v>170</v>
      </c>
      <c r="CJ51" s="36">
        <v>180</v>
      </c>
      <c r="CK51" s="36">
        <v>190</v>
      </c>
      <c r="CL51" s="36">
        <v>200</v>
      </c>
      <c r="CM51" s="36">
        <v>210</v>
      </c>
      <c r="CN51" s="5"/>
    </row>
    <row r="52" spans="16:92" ht="13.5">
      <c r="P52" s="143"/>
      <c r="Q52" s="69"/>
      <c r="R52" s="69"/>
      <c r="S52" s="69"/>
      <c r="T52" s="41"/>
      <c r="U52" s="41"/>
      <c r="V52" s="41"/>
      <c r="W52" s="41"/>
      <c r="X52" s="41"/>
      <c r="Y52" s="41"/>
      <c r="Z52" s="41"/>
      <c r="AA52" s="69"/>
      <c r="AB52" s="69"/>
      <c r="AC52" s="69"/>
      <c r="AD52" s="209"/>
      <c r="AE52" s="124" t="s">
        <v>341</v>
      </c>
      <c r="AF52" s="219"/>
      <c r="AG52" s="118"/>
      <c r="AH52" s="220" t="s">
        <v>454</v>
      </c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1"/>
      <c r="AX52" s="192">
        <f>VLOOKUP(C9,BS330:BT338,2,FALSE)</f>
        <v>50</v>
      </c>
      <c r="AY52" s="193"/>
      <c r="AZ52" s="194"/>
      <c r="BA52" s="76" t="s">
        <v>306</v>
      </c>
      <c r="BB52" s="69"/>
      <c r="BC52" s="152"/>
      <c r="BD52" s="14" t="s">
        <v>353</v>
      </c>
      <c r="BE52" s="14" t="s">
        <v>137</v>
      </c>
      <c r="BF52" s="14" t="s">
        <v>8</v>
      </c>
      <c r="BG52" s="19">
        <v>8</v>
      </c>
      <c r="BH52" s="19">
        <v>9</v>
      </c>
      <c r="BI52" s="20" t="s">
        <v>254</v>
      </c>
      <c r="BJ52" s="19">
        <v>1600</v>
      </c>
      <c r="BK52" s="19">
        <v>180</v>
      </c>
      <c r="BL52" s="19">
        <v>70</v>
      </c>
      <c r="BM52" s="19">
        <v>120</v>
      </c>
      <c r="BN52" s="19">
        <v>130</v>
      </c>
      <c r="BO52" s="19">
        <v>200</v>
      </c>
      <c r="BP52" s="19">
        <v>320</v>
      </c>
      <c r="BQ52" s="19">
        <v>860</v>
      </c>
      <c r="BR52" s="19">
        <v>1150</v>
      </c>
      <c r="BS52" s="19"/>
      <c r="BT52" s="33">
        <v>8</v>
      </c>
      <c r="BU52" s="33">
        <v>9</v>
      </c>
      <c r="BV52" s="34">
        <v>15</v>
      </c>
      <c r="BW52" s="34">
        <v>16</v>
      </c>
      <c r="BX52" s="34">
        <v>25</v>
      </c>
      <c r="BY52" s="34">
        <v>26</v>
      </c>
      <c r="BZ52" s="34" t="s">
        <v>254</v>
      </c>
      <c r="CA52" s="34"/>
      <c r="CB52" s="34"/>
      <c r="CC52" s="34"/>
      <c r="CD52" s="34"/>
      <c r="CE52" s="34"/>
      <c r="CF52" s="34"/>
      <c r="CG52" s="33">
        <v>1360</v>
      </c>
      <c r="CH52" s="33">
        <v>150</v>
      </c>
      <c r="CI52" s="34">
        <v>160</v>
      </c>
      <c r="CJ52" s="34">
        <v>170</v>
      </c>
      <c r="CK52" s="5"/>
      <c r="CL52" s="5"/>
      <c r="CM52" s="5"/>
      <c r="CN52" s="5"/>
    </row>
    <row r="53" spans="16:92" ht="13.5">
      <c r="P53" s="143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210"/>
      <c r="AE53" s="171" t="s">
        <v>326</v>
      </c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6">
        <f>SUM(AX51:AZ52)</f>
        <v>3750</v>
      </c>
      <c r="AY53" s="176"/>
      <c r="AZ53" s="176"/>
      <c r="BA53" s="46" t="s">
        <v>306</v>
      </c>
      <c r="BB53" s="69"/>
      <c r="BC53" s="152"/>
      <c r="BD53" s="14" t="s">
        <v>127</v>
      </c>
      <c r="BE53" s="14" t="s">
        <v>128</v>
      </c>
      <c r="BF53" s="14" t="s">
        <v>8</v>
      </c>
      <c r="BG53" s="19">
        <v>8</v>
      </c>
      <c r="BH53" s="19">
        <v>9</v>
      </c>
      <c r="BI53" s="20" t="s">
        <v>254</v>
      </c>
      <c r="BJ53" s="19">
        <v>1600</v>
      </c>
      <c r="BK53" s="19">
        <v>180</v>
      </c>
      <c r="BL53" s="19">
        <v>70</v>
      </c>
      <c r="BM53" s="19">
        <v>120</v>
      </c>
      <c r="BN53" s="19">
        <v>130</v>
      </c>
      <c r="BO53" s="19">
        <v>200</v>
      </c>
      <c r="BP53" s="19">
        <v>320</v>
      </c>
      <c r="BQ53" s="19">
        <v>860</v>
      </c>
      <c r="BR53" s="19">
        <v>1150</v>
      </c>
      <c r="BS53" s="19"/>
      <c r="BT53" s="33">
        <v>8</v>
      </c>
      <c r="BU53" s="33">
        <v>9</v>
      </c>
      <c r="BV53" s="34">
        <v>15</v>
      </c>
      <c r="BW53" s="34">
        <v>16</v>
      </c>
      <c r="BX53" s="34">
        <v>25</v>
      </c>
      <c r="BY53" s="34">
        <v>26</v>
      </c>
      <c r="BZ53" s="34" t="s">
        <v>254</v>
      </c>
      <c r="CA53" s="34"/>
      <c r="CB53" s="34"/>
      <c r="CC53" s="34"/>
      <c r="CD53" s="34"/>
      <c r="CE53" s="34"/>
      <c r="CF53" s="34"/>
      <c r="CG53" s="33">
        <v>1360</v>
      </c>
      <c r="CH53" s="33">
        <v>150</v>
      </c>
      <c r="CI53" s="34">
        <v>160</v>
      </c>
      <c r="CJ53" s="34">
        <v>170</v>
      </c>
      <c r="CK53" s="5"/>
      <c r="CL53" s="5"/>
      <c r="CM53" s="5"/>
      <c r="CN53" s="5"/>
    </row>
    <row r="54" spans="16:92" ht="13.5">
      <c r="P54" s="143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210"/>
      <c r="AE54" s="171" t="s">
        <v>327</v>
      </c>
      <c r="AF54" s="172"/>
      <c r="AG54" s="172"/>
      <c r="AH54" s="172"/>
      <c r="AI54" s="172"/>
      <c r="AJ54" s="172"/>
      <c r="AK54" s="172"/>
      <c r="AL54" s="172"/>
      <c r="AM54" s="172" t="s">
        <v>343</v>
      </c>
      <c r="AN54" s="172"/>
      <c r="AO54" s="172"/>
      <c r="AP54" s="172"/>
      <c r="AQ54" s="172"/>
      <c r="AR54" s="32" t="s">
        <v>371</v>
      </c>
      <c r="AS54" s="173">
        <f>ROUNDDOWN(AX53*0.05,)</f>
        <v>187</v>
      </c>
      <c r="AT54" s="174"/>
      <c r="AU54" s="175"/>
      <c r="AV54" s="47" t="s">
        <v>306</v>
      </c>
      <c r="AW54" s="48" t="s">
        <v>332</v>
      </c>
      <c r="AX54" s="176">
        <f>ROUNDDOWN(AX53*1.05,-1)</f>
        <v>3930</v>
      </c>
      <c r="AY54" s="176"/>
      <c r="AZ54" s="176"/>
      <c r="BA54" s="46" t="s">
        <v>306</v>
      </c>
      <c r="BB54" s="169" t="s">
        <v>422</v>
      </c>
      <c r="BC54" s="170"/>
      <c r="BD54" s="14" t="s">
        <v>97</v>
      </c>
      <c r="BE54" s="14" t="s">
        <v>98</v>
      </c>
      <c r="BF54" s="14" t="s">
        <v>8</v>
      </c>
      <c r="BG54" s="19">
        <v>8</v>
      </c>
      <c r="BH54" s="19">
        <v>9</v>
      </c>
      <c r="BI54" s="20" t="s">
        <v>254</v>
      </c>
      <c r="BJ54" s="19">
        <v>1600</v>
      </c>
      <c r="BK54" s="19">
        <v>180</v>
      </c>
      <c r="BL54" s="19">
        <v>70</v>
      </c>
      <c r="BM54" s="19">
        <v>120</v>
      </c>
      <c r="BN54" s="19">
        <v>130</v>
      </c>
      <c r="BO54" s="19">
        <v>200</v>
      </c>
      <c r="BP54" s="19">
        <v>320</v>
      </c>
      <c r="BQ54" s="19">
        <v>860</v>
      </c>
      <c r="BR54" s="19">
        <v>1150</v>
      </c>
      <c r="BS54" s="19"/>
      <c r="BT54" s="33">
        <v>8</v>
      </c>
      <c r="BU54" s="33">
        <v>9</v>
      </c>
      <c r="BV54" s="34">
        <v>15</v>
      </c>
      <c r="BW54" s="34">
        <v>16</v>
      </c>
      <c r="BX54" s="34">
        <v>25</v>
      </c>
      <c r="BY54" s="34">
        <v>26</v>
      </c>
      <c r="BZ54" s="34" t="s">
        <v>254</v>
      </c>
      <c r="CA54" s="34"/>
      <c r="CB54" s="34"/>
      <c r="CC54" s="34"/>
      <c r="CD54" s="34"/>
      <c r="CE54" s="34"/>
      <c r="CF54" s="34"/>
      <c r="CG54" s="33">
        <v>1360</v>
      </c>
      <c r="CH54" s="33">
        <v>150</v>
      </c>
      <c r="CI54" s="34">
        <v>160</v>
      </c>
      <c r="CJ54" s="34">
        <v>170</v>
      </c>
      <c r="CK54" s="5"/>
      <c r="CL54" s="5"/>
      <c r="CM54" s="5"/>
      <c r="CN54" s="5"/>
    </row>
    <row r="55" spans="16:92" ht="13.5">
      <c r="P55" s="143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152"/>
      <c r="BD55" s="14" t="s">
        <v>138</v>
      </c>
      <c r="BE55" s="14" t="s">
        <v>139</v>
      </c>
      <c r="BF55" s="14" t="s">
        <v>8</v>
      </c>
      <c r="BG55" s="19">
        <v>8</v>
      </c>
      <c r="BH55" s="19">
        <v>9</v>
      </c>
      <c r="BI55" s="20" t="s">
        <v>254</v>
      </c>
      <c r="BJ55" s="19">
        <v>1600</v>
      </c>
      <c r="BK55" s="19">
        <v>180</v>
      </c>
      <c r="BL55" s="19">
        <v>70</v>
      </c>
      <c r="BM55" s="19">
        <v>120</v>
      </c>
      <c r="BN55" s="19">
        <v>130</v>
      </c>
      <c r="BO55" s="19">
        <v>200</v>
      </c>
      <c r="BP55" s="19">
        <v>320</v>
      </c>
      <c r="BQ55" s="19">
        <v>860</v>
      </c>
      <c r="BR55" s="19">
        <v>1150</v>
      </c>
      <c r="BS55" s="19"/>
      <c r="BT55" s="33">
        <v>8</v>
      </c>
      <c r="BU55" s="33">
        <v>9</v>
      </c>
      <c r="BV55" s="34">
        <v>15</v>
      </c>
      <c r="BW55" s="34">
        <v>16</v>
      </c>
      <c r="BX55" s="34">
        <v>25</v>
      </c>
      <c r="BY55" s="34">
        <v>26</v>
      </c>
      <c r="BZ55" s="34" t="s">
        <v>254</v>
      </c>
      <c r="CA55" s="34"/>
      <c r="CB55" s="34"/>
      <c r="CC55" s="34"/>
      <c r="CD55" s="34"/>
      <c r="CE55" s="34"/>
      <c r="CF55" s="34"/>
      <c r="CG55" s="33">
        <v>1360</v>
      </c>
      <c r="CH55" s="33">
        <v>150</v>
      </c>
      <c r="CI55" s="34">
        <v>160</v>
      </c>
      <c r="CJ55" s="34">
        <v>170</v>
      </c>
      <c r="CK55" s="5"/>
      <c r="CL55" s="5"/>
      <c r="CM55" s="5"/>
      <c r="CN55" s="5"/>
    </row>
    <row r="56" spans="16:92" ht="13.5">
      <c r="P56" s="143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152"/>
      <c r="BD56" s="14" t="s">
        <v>110</v>
      </c>
      <c r="BE56" s="14" t="s">
        <v>111</v>
      </c>
      <c r="BF56" s="14" t="s">
        <v>8</v>
      </c>
      <c r="BG56" s="19">
        <v>8</v>
      </c>
      <c r="BH56" s="19">
        <v>9</v>
      </c>
      <c r="BI56" s="20" t="s">
        <v>254</v>
      </c>
      <c r="BJ56" s="19">
        <v>1600</v>
      </c>
      <c r="BK56" s="19">
        <v>180</v>
      </c>
      <c r="BL56" s="19">
        <v>70</v>
      </c>
      <c r="BM56" s="19">
        <v>120</v>
      </c>
      <c r="BN56" s="19">
        <v>130</v>
      </c>
      <c r="BO56" s="19">
        <v>200</v>
      </c>
      <c r="BP56" s="19">
        <v>320</v>
      </c>
      <c r="BQ56" s="19">
        <v>860</v>
      </c>
      <c r="BR56" s="19">
        <v>1150</v>
      </c>
      <c r="BS56" s="19"/>
      <c r="BT56" s="33">
        <v>8</v>
      </c>
      <c r="BU56" s="33">
        <v>9</v>
      </c>
      <c r="BV56" s="34">
        <v>15</v>
      </c>
      <c r="BW56" s="34">
        <v>16</v>
      </c>
      <c r="BX56" s="34">
        <v>25</v>
      </c>
      <c r="BY56" s="34">
        <v>26</v>
      </c>
      <c r="BZ56" s="34" t="s">
        <v>254</v>
      </c>
      <c r="CA56" s="34"/>
      <c r="CB56" s="34"/>
      <c r="CC56" s="34"/>
      <c r="CD56" s="34"/>
      <c r="CE56" s="34"/>
      <c r="CF56" s="34"/>
      <c r="CG56" s="33">
        <v>1360</v>
      </c>
      <c r="CH56" s="33">
        <v>150</v>
      </c>
      <c r="CI56" s="34">
        <v>160</v>
      </c>
      <c r="CJ56" s="34">
        <v>170</v>
      </c>
      <c r="CK56" s="5"/>
      <c r="CL56" s="5"/>
      <c r="CM56" s="5"/>
      <c r="CN56" s="5"/>
    </row>
    <row r="57" spans="16:92" ht="13.5">
      <c r="P57" s="143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152"/>
      <c r="BD57" s="14" t="s">
        <v>287</v>
      </c>
      <c r="BE57" s="14" t="s">
        <v>126</v>
      </c>
      <c r="BF57" s="14" t="s">
        <v>8</v>
      </c>
      <c r="BG57" s="19">
        <v>8</v>
      </c>
      <c r="BH57" s="19">
        <v>9</v>
      </c>
      <c r="BI57" s="20" t="s">
        <v>254</v>
      </c>
      <c r="BJ57" s="19">
        <v>1600</v>
      </c>
      <c r="BK57" s="19">
        <v>180</v>
      </c>
      <c r="BL57" s="19">
        <v>70</v>
      </c>
      <c r="BM57" s="19">
        <v>120</v>
      </c>
      <c r="BN57" s="19">
        <v>130</v>
      </c>
      <c r="BO57" s="19">
        <v>200</v>
      </c>
      <c r="BP57" s="19">
        <v>320</v>
      </c>
      <c r="BQ57" s="19">
        <v>860</v>
      </c>
      <c r="BR57" s="19">
        <v>1150</v>
      </c>
      <c r="BS57" s="19"/>
      <c r="BT57" s="33">
        <v>8</v>
      </c>
      <c r="BU57" s="33">
        <v>9</v>
      </c>
      <c r="BV57" s="34">
        <v>15</v>
      </c>
      <c r="BW57" s="34">
        <v>16</v>
      </c>
      <c r="BX57" s="34">
        <v>25</v>
      </c>
      <c r="BY57" s="34">
        <v>26</v>
      </c>
      <c r="BZ57" s="34" t="s">
        <v>254</v>
      </c>
      <c r="CA57" s="34"/>
      <c r="CB57" s="34"/>
      <c r="CC57" s="34"/>
      <c r="CD57" s="34"/>
      <c r="CE57" s="34"/>
      <c r="CF57" s="34"/>
      <c r="CG57" s="33">
        <v>1360</v>
      </c>
      <c r="CH57" s="33">
        <v>150</v>
      </c>
      <c r="CI57" s="34">
        <v>160</v>
      </c>
      <c r="CJ57" s="34">
        <v>170</v>
      </c>
      <c r="CK57" s="5"/>
      <c r="CL57" s="5"/>
      <c r="CM57" s="5"/>
      <c r="CN57" s="5"/>
    </row>
    <row r="58" spans="16:92" ht="13.5">
      <c r="P58" s="177" t="s">
        <v>351</v>
      </c>
      <c r="Q58" s="178"/>
      <c r="R58" s="178"/>
      <c r="S58" s="178"/>
      <c r="T58" s="178"/>
      <c r="U58" s="178"/>
      <c r="V58" s="178"/>
      <c r="W58" s="178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91"/>
      <c r="BC58" s="155"/>
      <c r="BD58" s="14" t="s">
        <v>114</v>
      </c>
      <c r="BE58" s="14" t="s">
        <v>115</v>
      </c>
      <c r="BF58" s="14" t="s">
        <v>8</v>
      </c>
      <c r="BG58" s="19">
        <v>8</v>
      </c>
      <c r="BH58" s="19">
        <v>9</v>
      </c>
      <c r="BI58" s="20" t="s">
        <v>254</v>
      </c>
      <c r="BJ58" s="19">
        <v>1600</v>
      </c>
      <c r="BK58" s="19">
        <v>180</v>
      </c>
      <c r="BL58" s="19">
        <v>70</v>
      </c>
      <c r="BM58" s="19">
        <v>120</v>
      </c>
      <c r="BN58" s="19">
        <v>130</v>
      </c>
      <c r="BO58" s="19">
        <v>200</v>
      </c>
      <c r="BP58" s="19">
        <v>320</v>
      </c>
      <c r="BQ58" s="19">
        <v>860</v>
      </c>
      <c r="BR58" s="19">
        <v>1150</v>
      </c>
      <c r="BS58" s="19"/>
      <c r="BT58" s="33">
        <v>8</v>
      </c>
      <c r="BU58" s="33">
        <v>9</v>
      </c>
      <c r="BV58" s="34">
        <v>15</v>
      </c>
      <c r="BW58" s="34">
        <v>16</v>
      </c>
      <c r="BX58" s="34">
        <v>25</v>
      </c>
      <c r="BY58" s="34">
        <v>26</v>
      </c>
      <c r="BZ58" s="34" t="s">
        <v>254</v>
      </c>
      <c r="CA58" s="34"/>
      <c r="CB58" s="34"/>
      <c r="CC58" s="34"/>
      <c r="CD58" s="34"/>
      <c r="CE58" s="34"/>
      <c r="CF58" s="34"/>
      <c r="CG58" s="33">
        <v>1360</v>
      </c>
      <c r="CH58" s="33">
        <v>150</v>
      </c>
      <c r="CI58" s="34">
        <v>160</v>
      </c>
      <c r="CJ58" s="34">
        <v>170</v>
      </c>
      <c r="CK58" s="5"/>
      <c r="CL58" s="5"/>
      <c r="CM58" s="5"/>
      <c r="CN58" s="5"/>
    </row>
    <row r="59" spans="16:92" ht="13.5" customHeight="1">
      <c r="P59" s="156"/>
      <c r="Q59" s="157"/>
      <c r="R59" s="157"/>
      <c r="S59" s="157"/>
      <c r="T59" s="157"/>
      <c r="U59" s="157"/>
      <c r="V59" s="157"/>
      <c r="W59" s="157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71"/>
      <c r="AO59" s="39"/>
      <c r="AP59" s="77"/>
      <c r="AQ59" s="77"/>
      <c r="AR59" s="77"/>
      <c r="AS59" s="39"/>
      <c r="AT59" s="77"/>
      <c r="AU59" s="70"/>
      <c r="AV59" s="70"/>
      <c r="AW59" s="69"/>
      <c r="AX59" s="69"/>
      <c r="AY59" s="69"/>
      <c r="AZ59" s="69"/>
      <c r="BA59" s="69"/>
      <c r="BB59" s="69"/>
      <c r="BC59" s="152"/>
      <c r="BD59" s="14" t="s">
        <v>112</v>
      </c>
      <c r="BE59" s="14" t="s">
        <v>113</v>
      </c>
      <c r="BF59" s="14" t="s">
        <v>8</v>
      </c>
      <c r="BG59" s="19">
        <v>8</v>
      </c>
      <c r="BH59" s="19">
        <v>9</v>
      </c>
      <c r="BI59" s="20" t="s">
        <v>254</v>
      </c>
      <c r="BJ59" s="19">
        <v>1600</v>
      </c>
      <c r="BK59" s="19">
        <v>180</v>
      </c>
      <c r="BL59" s="19">
        <v>70</v>
      </c>
      <c r="BM59" s="19">
        <v>120</v>
      </c>
      <c r="BN59" s="19">
        <v>130</v>
      </c>
      <c r="BO59" s="19">
        <v>200</v>
      </c>
      <c r="BP59" s="19">
        <v>320</v>
      </c>
      <c r="BQ59" s="19">
        <v>860</v>
      </c>
      <c r="BR59" s="19">
        <v>1150</v>
      </c>
      <c r="BS59" s="19"/>
      <c r="BT59" s="33">
        <v>8</v>
      </c>
      <c r="BU59" s="33">
        <v>9</v>
      </c>
      <c r="BV59" s="34">
        <v>15</v>
      </c>
      <c r="BW59" s="34">
        <v>16</v>
      </c>
      <c r="BX59" s="34">
        <v>25</v>
      </c>
      <c r="BY59" s="34">
        <v>26</v>
      </c>
      <c r="BZ59" s="34" t="s">
        <v>254</v>
      </c>
      <c r="CA59" s="34"/>
      <c r="CB59" s="34"/>
      <c r="CC59" s="34"/>
      <c r="CD59" s="34"/>
      <c r="CE59" s="34"/>
      <c r="CF59" s="34"/>
      <c r="CG59" s="33">
        <v>1360</v>
      </c>
      <c r="CH59" s="33">
        <v>150</v>
      </c>
      <c r="CI59" s="34">
        <v>160</v>
      </c>
      <c r="CJ59" s="34">
        <v>170</v>
      </c>
      <c r="CK59" s="5"/>
      <c r="CL59" s="5"/>
      <c r="CM59" s="5"/>
      <c r="CN59" s="5"/>
    </row>
    <row r="60" spans="16:92" ht="13.5" customHeight="1">
      <c r="P60" s="156"/>
      <c r="Q60" s="69" t="s">
        <v>415</v>
      </c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91"/>
      <c r="AU60" s="91"/>
      <c r="AV60" s="91"/>
      <c r="AW60" s="69"/>
      <c r="AX60" s="69"/>
      <c r="AY60" s="69"/>
      <c r="AZ60" s="69"/>
      <c r="BA60" s="69"/>
      <c r="BB60" s="91"/>
      <c r="BC60" s="155"/>
      <c r="BD60" s="14" t="s">
        <v>95</v>
      </c>
      <c r="BE60" s="14" t="s">
        <v>96</v>
      </c>
      <c r="BF60" s="14" t="s">
        <v>8</v>
      </c>
      <c r="BG60" s="19">
        <v>8</v>
      </c>
      <c r="BH60" s="19">
        <v>9</v>
      </c>
      <c r="BI60" s="20" t="s">
        <v>254</v>
      </c>
      <c r="BJ60" s="19">
        <v>1600</v>
      </c>
      <c r="BK60" s="19">
        <v>180</v>
      </c>
      <c r="BL60" s="19">
        <v>70</v>
      </c>
      <c r="BM60" s="19">
        <v>120</v>
      </c>
      <c r="BN60" s="19">
        <v>130</v>
      </c>
      <c r="BO60" s="19">
        <v>200</v>
      </c>
      <c r="BP60" s="19">
        <v>320</v>
      </c>
      <c r="BQ60" s="19">
        <v>860</v>
      </c>
      <c r="BR60" s="19">
        <v>1150</v>
      </c>
      <c r="BS60" s="19"/>
      <c r="BT60" s="33">
        <v>8</v>
      </c>
      <c r="BU60" s="33">
        <v>9</v>
      </c>
      <c r="BV60" s="34">
        <v>15</v>
      </c>
      <c r="BW60" s="34">
        <v>16</v>
      </c>
      <c r="BX60" s="34">
        <v>25</v>
      </c>
      <c r="BY60" s="34">
        <v>26</v>
      </c>
      <c r="BZ60" s="34" t="s">
        <v>254</v>
      </c>
      <c r="CA60" s="34"/>
      <c r="CB60" s="34"/>
      <c r="CC60" s="34"/>
      <c r="CD60" s="34"/>
      <c r="CE60" s="34"/>
      <c r="CF60" s="34"/>
      <c r="CG60" s="33">
        <v>1360</v>
      </c>
      <c r="CH60" s="33">
        <v>150</v>
      </c>
      <c r="CI60" s="34">
        <v>160</v>
      </c>
      <c r="CJ60" s="34">
        <v>170</v>
      </c>
      <c r="CK60" s="5"/>
      <c r="CL60" s="5"/>
      <c r="CM60" s="5"/>
      <c r="CN60" s="5"/>
    </row>
    <row r="61" spans="16:92" ht="13.5" customHeight="1">
      <c r="P61" s="143"/>
      <c r="Q61" s="69"/>
      <c r="R61" s="94"/>
      <c r="S61" s="95"/>
      <c r="T61" s="95"/>
      <c r="U61" s="95"/>
      <c r="V61" s="95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39"/>
      <c r="AL61" s="71"/>
      <c r="AM61" s="71"/>
      <c r="AN61" s="71"/>
      <c r="AO61" s="39"/>
      <c r="AP61" s="77"/>
      <c r="AQ61" s="77"/>
      <c r="AR61" s="77"/>
      <c r="AS61" s="39"/>
      <c r="AT61" s="77"/>
      <c r="AU61" s="70"/>
      <c r="AV61" s="70"/>
      <c r="AW61" s="69"/>
      <c r="AX61" s="69"/>
      <c r="AY61" s="69"/>
      <c r="AZ61" s="69"/>
      <c r="BA61" s="91"/>
      <c r="BB61" s="91"/>
      <c r="BC61" s="155"/>
      <c r="BD61" s="14" t="s">
        <v>286</v>
      </c>
      <c r="BE61" s="14" t="s">
        <v>109</v>
      </c>
      <c r="BF61" s="14" t="s">
        <v>8</v>
      </c>
      <c r="BG61" s="19">
        <v>8</v>
      </c>
      <c r="BH61" s="19">
        <v>9</v>
      </c>
      <c r="BI61" s="20" t="s">
        <v>254</v>
      </c>
      <c r="BJ61" s="19">
        <v>1600</v>
      </c>
      <c r="BK61" s="19">
        <v>180</v>
      </c>
      <c r="BL61" s="19">
        <v>70</v>
      </c>
      <c r="BM61" s="19">
        <v>120</v>
      </c>
      <c r="BN61" s="19">
        <v>130</v>
      </c>
      <c r="BO61" s="19">
        <v>200</v>
      </c>
      <c r="BP61" s="19">
        <v>320</v>
      </c>
      <c r="BQ61" s="19">
        <v>860</v>
      </c>
      <c r="BR61" s="19">
        <v>1150</v>
      </c>
      <c r="BS61" s="19"/>
      <c r="BT61" s="33">
        <v>8</v>
      </c>
      <c r="BU61" s="33">
        <v>9</v>
      </c>
      <c r="BV61" s="34">
        <v>15</v>
      </c>
      <c r="BW61" s="34">
        <v>16</v>
      </c>
      <c r="BX61" s="34">
        <v>25</v>
      </c>
      <c r="BY61" s="34">
        <v>26</v>
      </c>
      <c r="BZ61" s="34" t="s">
        <v>254</v>
      </c>
      <c r="CA61" s="34"/>
      <c r="CB61" s="34"/>
      <c r="CC61" s="34"/>
      <c r="CD61" s="34"/>
      <c r="CE61" s="34"/>
      <c r="CF61" s="34"/>
      <c r="CG61" s="33">
        <v>1360</v>
      </c>
      <c r="CH61" s="33">
        <v>150</v>
      </c>
      <c r="CI61" s="34">
        <v>160</v>
      </c>
      <c r="CJ61" s="34">
        <v>170</v>
      </c>
      <c r="CK61" s="5"/>
      <c r="CL61" s="5"/>
      <c r="CM61" s="5"/>
      <c r="CN61" s="5"/>
    </row>
    <row r="62" spans="16:92" ht="13.5" customHeight="1">
      <c r="P62" s="143"/>
      <c r="Q62" s="69"/>
      <c r="R62" s="219" t="s">
        <v>407</v>
      </c>
      <c r="S62" s="219"/>
      <c r="T62" s="219"/>
      <c r="U62" s="219"/>
      <c r="V62" s="219"/>
      <c r="W62" s="39" t="s">
        <v>401</v>
      </c>
      <c r="X62" s="39" t="s">
        <v>379</v>
      </c>
      <c r="Y62" s="145" t="s">
        <v>359</v>
      </c>
      <c r="Z62" s="145"/>
      <c r="AA62" s="145"/>
      <c r="AB62" s="71" t="s">
        <v>380</v>
      </c>
      <c r="AC62" s="39" t="s">
        <v>381</v>
      </c>
      <c r="AD62" s="145" t="s">
        <v>358</v>
      </c>
      <c r="AE62" s="145"/>
      <c r="AF62" s="145"/>
      <c r="AG62" s="39" t="s">
        <v>382</v>
      </c>
      <c r="AH62" s="145" t="s">
        <v>360</v>
      </c>
      <c r="AI62" s="145"/>
      <c r="AJ62" s="39" t="s">
        <v>383</v>
      </c>
      <c r="AK62" s="70" t="s">
        <v>333</v>
      </c>
      <c r="AL62" s="255" t="s">
        <v>361</v>
      </c>
      <c r="AM62" s="255"/>
      <c r="AN62" s="255"/>
      <c r="AO62" s="39" t="s">
        <v>384</v>
      </c>
      <c r="AP62" s="71" t="s">
        <v>333</v>
      </c>
      <c r="AQ62" s="145" t="s">
        <v>405</v>
      </c>
      <c r="AR62" s="145"/>
      <c r="AS62" s="145"/>
      <c r="AT62" s="69"/>
      <c r="AU62" s="69"/>
      <c r="AV62" s="69"/>
      <c r="AW62" s="69"/>
      <c r="AX62" s="69"/>
      <c r="AY62" s="69"/>
      <c r="AZ62" s="69"/>
      <c r="BA62" s="69"/>
      <c r="BB62" s="69"/>
      <c r="BC62" s="152"/>
      <c r="BD62" s="14" t="s">
        <v>129</v>
      </c>
      <c r="BE62" s="14" t="s">
        <v>130</v>
      </c>
      <c r="BF62" s="14" t="s">
        <v>8</v>
      </c>
      <c r="BG62" s="19">
        <v>8</v>
      </c>
      <c r="BH62" s="19">
        <v>9</v>
      </c>
      <c r="BI62" s="20" t="s">
        <v>254</v>
      </c>
      <c r="BJ62" s="19">
        <v>1600</v>
      </c>
      <c r="BK62" s="19">
        <v>180</v>
      </c>
      <c r="BL62" s="19">
        <v>70</v>
      </c>
      <c r="BM62" s="19">
        <v>120</v>
      </c>
      <c r="BN62" s="19">
        <v>130</v>
      </c>
      <c r="BO62" s="19">
        <v>200</v>
      </c>
      <c r="BP62" s="19">
        <v>320</v>
      </c>
      <c r="BQ62" s="19">
        <v>860</v>
      </c>
      <c r="BR62" s="19">
        <v>1150</v>
      </c>
      <c r="BS62" s="19"/>
      <c r="BT62" s="33">
        <v>8</v>
      </c>
      <c r="BU62" s="33">
        <v>9</v>
      </c>
      <c r="BV62" s="34">
        <v>15</v>
      </c>
      <c r="BW62" s="34">
        <v>16</v>
      </c>
      <c r="BX62" s="34">
        <v>25</v>
      </c>
      <c r="BY62" s="34">
        <v>26</v>
      </c>
      <c r="BZ62" s="34" t="s">
        <v>254</v>
      </c>
      <c r="CA62" s="34"/>
      <c r="CB62" s="34"/>
      <c r="CC62" s="34"/>
      <c r="CD62" s="34"/>
      <c r="CE62" s="34"/>
      <c r="CF62" s="34"/>
      <c r="CG62" s="33">
        <v>1360</v>
      </c>
      <c r="CH62" s="33">
        <v>150</v>
      </c>
      <c r="CI62" s="34">
        <v>160</v>
      </c>
      <c r="CJ62" s="34">
        <v>170</v>
      </c>
      <c r="CK62" s="5"/>
      <c r="CL62" s="5"/>
      <c r="CM62" s="5"/>
      <c r="CN62" s="5"/>
    </row>
    <row r="63" spans="16:92" ht="13.5" customHeight="1">
      <c r="P63" s="143"/>
      <c r="Q63" s="69"/>
      <c r="R63" s="128" t="s">
        <v>404</v>
      </c>
      <c r="S63" s="128"/>
      <c r="T63" s="128"/>
      <c r="U63" s="128"/>
      <c r="V63" s="128"/>
      <c r="W63" s="128" t="s">
        <v>403</v>
      </c>
      <c r="X63" s="128"/>
      <c r="Y63" s="237">
        <v>10</v>
      </c>
      <c r="Z63" s="238"/>
      <c r="AA63" s="68" t="s">
        <v>378</v>
      </c>
      <c r="AB63" s="121"/>
      <c r="AC63" s="132"/>
      <c r="AD63" s="256" t="s">
        <v>414</v>
      </c>
      <c r="AE63" s="128"/>
      <c r="AF63" s="128"/>
      <c r="AG63" s="128"/>
      <c r="AH63" s="128"/>
      <c r="AI63" s="128"/>
      <c r="AJ63" s="121"/>
      <c r="AK63" s="132"/>
      <c r="AL63" s="237">
        <v>5</v>
      </c>
      <c r="AM63" s="238"/>
      <c r="AN63" s="68" t="s">
        <v>378</v>
      </c>
      <c r="AO63" s="121"/>
      <c r="AP63" s="132"/>
      <c r="AQ63" s="128" t="s">
        <v>396</v>
      </c>
      <c r="AR63" s="128"/>
      <c r="AS63" s="128"/>
      <c r="AT63" s="69"/>
      <c r="AU63" s="69"/>
      <c r="AV63" s="69"/>
      <c r="AW63" s="69"/>
      <c r="AX63" s="69"/>
      <c r="AY63" s="69"/>
      <c r="AZ63" s="69"/>
      <c r="BA63" s="69"/>
      <c r="BB63" s="69"/>
      <c r="BC63" s="152"/>
      <c r="BD63" s="12" t="s">
        <v>124</v>
      </c>
      <c r="BE63" s="12" t="s">
        <v>125</v>
      </c>
      <c r="BF63" s="12" t="s">
        <v>5</v>
      </c>
      <c r="BG63" s="25">
        <v>8</v>
      </c>
      <c r="BH63" s="25">
        <v>9</v>
      </c>
      <c r="BI63" s="26" t="s">
        <v>254</v>
      </c>
      <c r="BJ63" s="25">
        <v>1300</v>
      </c>
      <c r="BK63" s="25">
        <v>180</v>
      </c>
      <c r="BL63" s="25">
        <v>70</v>
      </c>
      <c r="BM63" s="25">
        <v>120</v>
      </c>
      <c r="BN63" s="25">
        <v>130</v>
      </c>
      <c r="BO63" s="25">
        <v>200</v>
      </c>
      <c r="BP63" s="25">
        <v>320</v>
      </c>
      <c r="BQ63" s="25">
        <v>860</v>
      </c>
      <c r="BR63" s="25">
        <v>1150</v>
      </c>
      <c r="BS63" s="25"/>
      <c r="BT63" s="33">
        <v>8</v>
      </c>
      <c r="BU63" s="33">
        <v>9</v>
      </c>
      <c r="BV63" s="34">
        <v>15</v>
      </c>
      <c r="BW63" s="34">
        <v>16</v>
      </c>
      <c r="BX63" s="34">
        <v>25</v>
      </c>
      <c r="BY63" s="34">
        <v>26</v>
      </c>
      <c r="BZ63" s="34" t="s">
        <v>254</v>
      </c>
      <c r="CA63" s="34"/>
      <c r="CB63" s="34"/>
      <c r="CC63" s="34"/>
      <c r="CD63" s="34"/>
      <c r="CE63" s="34"/>
      <c r="CF63" s="34"/>
      <c r="CG63" s="33">
        <v>1360</v>
      </c>
      <c r="CH63" s="33">
        <v>150</v>
      </c>
      <c r="CI63" s="34">
        <v>160</v>
      </c>
      <c r="CJ63" s="34">
        <v>170</v>
      </c>
      <c r="CK63" s="5"/>
      <c r="CL63" s="5"/>
      <c r="CM63" s="5"/>
      <c r="CN63" s="5"/>
    </row>
    <row r="64" spans="16:92" ht="13.5">
      <c r="P64" s="143"/>
      <c r="Q64" s="69"/>
      <c r="R64" s="128"/>
      <c r="S64" s="128"/>
      <c r="T64" s="128"/>
      <c r="U64" s="128"/>
      <c r="V64" s="128"/>
      <c r="W64" s="128" t="s">
        <v>398</v>
      </c>
      <c r="X64" s="128"/>
      <c r="Y64" s="237">
        <v>8</v>
      </c>
      <c r="Z64" s="238"/>
      <c r="AA64" s="68" t="s">
        <v>378</v>
      </c>
      <c r="AB64" s="160"/>
      <c r="AC64" s="117"/>
      <c r="AD64" s="128"/>
      <c r="AE64" s="128"/>
      <c r="AF64" s="128"/>
      <c r="AG64" s="128"/>
      <c r="AH64" s="128"/>
      <c r="AI64" s="128"/>
      <c r="AJ64" s="160"/>
      <c r="AK64" s="117"/>
      <c r="AL64" s="237">
        <v>3</v>
      </c>
      <c r="AM64" s="238"/>
      <c r="AN64" s="68" t="s">
        <v>378</v>
      </c>
      <c r="AO64" s="160"/>
      <c r="AP64" s="117"/>
      <c r="AQ64" s="128" t="s">
        <v>397</v>
      </c>
      <c r="AR64" s="128"/>
      <c r="AS64" s="128"/>
      <c r="AT64" s="69"/>
      <c r="AU64" s="69"/>
      <c r="AV64" s="69"/>
      <c r="AW64" s="69"/>
      <c r="AX64" s="69"/>
      <c r="AY64" s="69"/>
      <c r="AZ64" s="69"/>
      <c r="BA64" s="69"/>
      <c r="BB64" s="69"/>
      <c r="BC64" s="152"/>
      <c r="BD64" s="12" t="s">
        <v>131</v>
      </c>
      <c r="BE64" s="12" t="s">
        <v>132</v>
      </c>
      <c r="BF64" s="12" t="s">
        <v>5</v>
      </c>
      <c r="BG64" s="25">
        <v>8</v>
      </c>
      <c r="BH64" s="25">
        <v>9</v>
      </c>
      <c r="BI64" s="26" t="s">
        <v>254</v>
      </c>
      <c r="BJ64" s="25">
        <v>1300</v>
      </c>
      <c r="BK64" s="25">
        <v>180</v>
      </c>
      <c r="BL64" s="25">
        <v>70</v>
      </c>
      <c r="BM64" s="25">
        <v>120</v>
      </c>
      <c r="BN64" s="25">
        <v>130</v>
      </c>
      <c r="BO64" s="25">
        <v>200</v>
      </c>
      <c r="BP64" s="25">
        <v>320</v>
      </c>
      <c r="BQ64" s="25">
        <v>860</v>
      </c>
      <c r="BR64" s="25">
        <v>1150</v>
      </c>
      <c r="BS64" s="25"/>
      <c r="BT64" s="33">
        <v>8</v>
      </c>
      <c r="BU64" s="33">
        <v>9</v>
      </c>
      <c r="BV64" s="34">
        <v>15</v>
      </c>
      <c r="BW64" s="34">
        <v>16</v>
      </c>
      <c r="BX64" s="34">
        <v>25</v>
      </c>
      <c r="BY64" s="34">
        <v>26</v>
      </c>
      <c r="BZ64" s="34" t="s">
        <v>254</v>
      </c>
      <c r="CA64" s="34"/>
      <c r="CB64" s="34"/>
      <c r="CC64" s="34"/>
      <c r="CD64" s="34"/>
      <c r="CE64" s="34"/>
      <c r="CF64" s="34"/>
      <c r="CG64" s="33">
        <v>1360</v>
      </c>
      <c r="CH64" s="33">
        <v>150</v>
      </c>
      <c r="CI64" s="34">
        <v>160</v>
      </c>
      <c r="CJ64" s="34">
        <v>170</v>
      </c>
      <c r="CK64" s="5"/>
      <c r="CL64" s="5"/>
      <c r="CM64" s="5"/>
      <c r="CN64" s="5"/>
    </row>
    <row r="65" spans="16:92" ht="13.5">
      <c r="P65" s="143"/>
      <c r="Q65" s="69"/>
      <c r="R65" s="128"/>
      <c r="S65" s="128"/>
      <c r="T65" s="128"/>
      <c r="U65" s="128"/>
      <c r="V65" s="128"/>
      <c r="W65" s="128" t="s">
        <v>399</v>
      </c>
      <c r="X65" s="128"/>
      <c r="Y65" s="237">
        <v>10</v>
      </c>
      <c r="Z65" s="238"/>
      <c r="AA65" s="68" t="s">
        <v>378</v>
      </c>
      <c r="AB65" s="160"/>
      <c r="AC65" s="117"/>
      <c r="AD65" s="128"/>
      <c r="AE65" s="128"/>
      <c r="AF65" s="128"/>
      <c r="AG65" s="128"/>
      <c r="AH65" s="128"/>
      <c r="AI65" s="128"/>
      <c r="AJ65" s="160"/>
      <c r="AK65" s="117"/>
      <c r="AL65" s="237">
        <v>5</v>
      </c>
      <c r="AM65" s="238"/>
      <c r="AN65" s="68" t="s">
        <v>378</v>
      </c>
      <c r="AO65" s="160"/>
      <c r="AP65" s="117"/>
      <c r="AQ65" s="128" t="s">
        <v>397</v>
      </c>
      <c r="AR65" s="128"/>
      <c r="AS65" s="128"/>
      <c r="AT65" s="69"/>
      <c r="AU65" s="69"/>
      <c r="AV65" s="69"/>
      <c r="AW65" s="69"/>
      <c r="AX65" s="69"/>
      <c r="AY65" s="69"/>
      <c r="AZ65" s="69"/>
      <c r="BA65" s="69"/>
      <c r="BB65" s="69"/>
      <c r="BC65" s="152"/>
      <c r="BD65" s="12" t="s">
        <v>133</v>
      </c>
      <c r="BE65" s="12" t="s">
        <v>134</v>
      </c>
      <c r="BF65" s="12" t="s">
        <v>5</v>
      </c>
      <c r="BG65" s="25">
        <v>8</v>
      </c>
      <c r="BH65" s="25">
        <v>9</v>
      </c>
      <c r="BI65" s="26" t="s">
        <v>254</v>
      </c>
      <c r="BJ65" s="25">
        <v>1300</v>
      </c>
      <c r="BK65" s="25">
        <v>180</v>
      </c>
      <c r="BL65" s="25">
        <v>70</v>
      </c>
      <c r="BM65" s="25">
        <v>120</v>
      </c>
      <c r="BN65" s="25">
        <v>130</v>
      </c>
      <c r="BO65" s="25">
        <v>200</v>
      </c>
      <c r="BP65" s="25">
        <v>320</v>
      </c>
      <c r="BQ65" s="25">
        <v>860</v>
      </c>
      <c r="BR65" s="25">
        <v>1150</v>
      </c>
      <c r="BS65" s="25"/>
      <c r="BT65" s="33">
        <v>8</v>
      </c>
      <c r="BU65" s="33">
        <v>9</v>
      </c>
      <c r="BV65" s="34">
        <v>15</v>
      </c>
      <c r="BW65" s="34">
        <v>16</v>
      </c>
      <c r="BX65" s="34">
        <v>25</v>
      </c>
      <c r="BY65" s="34">
        <v>26</v>
      </c>
      <c r="BZ65" s="34" t="s">
        <v>254</v>
      </c>
      <c r="CA65" s="34"/>
      <c r="CB65" s="34"/>
      <c r="CC65" s="34"/>
      <c r="CD65" s="34"/>
      <c r="CE65" s="34"/>
      <c r="CF65" s="34"/>
      <c r="CG65" s="33">
        <v>1360</v>
      </c>
      <c r="CH65" s="33">
        <v>150</v>
      </c>
      <c r="CI65" s="34">
        <v>160</v>
      </c>
      <c r="CJ65" s="34">
        <v>170</v>
      </c>
      <c r="CK65" s="5"/>
      <c r="CL65" s="5"/>
      <c r="CM65" s="5"/>
      <c r="CN65" s="5"/>
    </row>
    <row r="66" spans="16:92" ht="13.5">
      <c r="P66" s="143"/>
      <c r="Q66" s="69"/>
      <c r="R66" s="128" t="s">
        <v>344</v>
      </c>
      <c r="S66" s="128"/>
      <c r="T66" s="128"/>
      <c r="U66" s="128"/>
      <c r="V66" s="128"/>
      <c r="W66" s="128" t="s">
        <v>406</v>
      </c>
      <c r="X66" s="128"/>
      <c r="Y66" s="237">
        <v>10</v>
      </c>
      <c r="Z66" s="238"/>
      <c r="AA66" s="68" t="s">
        <v>378</v>
      </c>
      <c r="AB66" s="124"/>
      <c r="AC66" s="118"/>
      <c r="AD66" s="128"/>
      <c r="AE66" s="128"/>
      <c r="AF66" s="128"/>
      <c r="AG66" s="128"/>
      <c r="AH66" s="128"/>
      <c r="AI66" s="128"/>
      <c r="AJ66" s="124"/>
      <c r="AK66" s="118"/>
      <c r="AL66" s="237">
        <v>5</v>
      </c>
      <c r="AM66" s="238"/>
      <c r="AN66" s="68" t="s">
        <v>378</v>
      </c>
      <c r="AO66" s="124"/>
      <c r="AP66" s="118"/>
      <c r="AQ66" s="128" t="s">
        <v>397</v>
      </c>
      <c r="AR66" s="128"/>
      <c r="AS66" s="128"/>
      <c r="AT66" s="69"/>
      <c r="AU66" s="69"/>
      <c r="AV66" s="69"/>
      <c r="AW66" s="69"/>
      <c r="AX66" s="69"/>
      <c r="AY66" s="69"/>
      <c r="AZ66" s="69"/>
      <c r="BA66" s="69"/>
      <c r="BB66" s="69"/>
      <c r="BC66" s="152"/>
      <c r="BD66" s="12" t="s">
        <v>120</v>
      </c>
      <c r="BE66" s="12" t="s">
        <v>121</v>
      </c>
      <c r="BF66" s="12" t="s">
        <v>5</v>
      </c>
      <c r="BG66" s="25">
        <v>8</v>
      </c>
      <c r="BH66" s="25">
        <v>9</v>
      </c>
      <c r="BI66" s="26" t="s">
        <v>254</v>
      </c>
      <c r="BJ66" s="25">
        <v>1300</v>
      </c>
      <c r="BK66" s="25">
        <v>180</v>
      </c>
      <c r="BL66" s="25">
        <v>70</v>
      </c>
      <c r="BM66" s="25">
        <v>120</v>
      </c>
      <c r="BN66" s="25">
        <v>130</v>
      </c>
      <c r="BO66" s="25">
        <v>200</v>
      </c>
      <c r="BP66" s="25">
        <v>320</v>
      </c>
      <c r="BQ66" s="25">
        <v>860</v>
      </c>
      <c r="BR66" s="25">
        <v>1150</v>
      </c>
      <c r="BS66" s="25"/>
      <c r="BT66" s="33">
        <v>8</v>
      </c>
      <c r="BU66" s="33">
        <v>9</v>
      </c>
      <c r="BV66" s="34">
        <v>15</v>
      </c>
      <c r="BW66" s="34">
        <v>16</v>
      </c>
      <c r="BX66" s="34">
        <v>25</v>
      </c>
      <c r="BY66" s="34">
        <v>26</v>
      </c>
      <c r="BZ66" s="34" t="s">
        <v>254</v>
      </c>
      <c r="CA66" s="34"/>
      <c r="CB66" s="34"/>
      <c r="CC66" s="34"/>
      <c r="CD66" s="34"/>
      <c r="CE66" s="34"/>
      <c r="CF66" s="34"/>
      <c r="CG66" s="33">
        <v>1360</v>
      </c>
      <c r="CH66" s="33">
        <v>150</v>
      </c>
      <c r="CI66" s="34">
        <v>160</v>
      </c>
      <c r="CJ66" s="34">
        <v>170</v>
      </c>
      <c r="CK66" s="5"/>
      <c r="CL66" s="5"/>
      <c r="CM66" s="5"/>
      <c r="CN66" s="5"/>
    </row>
    <row r="67" spans="16:92" ht="13.5" customHeight="1">
      <c r="P67" s="143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152"/>
      <c r="BD67" s="12" t="s">
        <v>118</v>
      </c>
      <c r="BE67" s="12" t="s">
        <v>119</v>
      </c>
      <c r="BF67" s="12" t="s">
        <v>5</v>
      </c>
      <c r="BG67" s="25">
        <v>8</v>
      </c>
      <c r="BH67" s="25">
        <v>9</v>
      </c>
      <c r="BI67" s="26" t="s">
        <v>254</v>
      </c>
      <c r="BJ67" s="25">
        <v>1300</v>
      </c>
      <c r="BK67" s="25">
        <v>180</v>
      </c>
      <c r="BL67" s="25">
        <v>70</v>
      </c>
      <c r="BM67" s="25">
        <v>120</v>
      </c>
      <c r="BN67" s="25">
        <v>130</v>
      </c>
      <c r="BO67" s="25">
        <v>200</v>
      </c>
      <c r="BP67" s="25">
        <v>320</v>
      </c>
      <c r="BQ67" s="25">
        <v>860</v>
      </c>
      <c r="BR67" s="25">
        <v>1150</v>
      </c>
      <c r="BS67" s="25"/>
      <c r="BT67" s="33">
        <v>8</v>
      </c>
      <c r="BU67" s="33">
        <v>9</v>
      </c>
      <c r="BV67" s="34">
        <v>15</v>
      </c>
      <c r="BW67" s="34">
        <v>16</v>
      </c>
      <c r="BX67" s="34">
        <v>25</v>
      </c>
      <c r="BY67" s="34">
        <v>26</v>
      </c>
      <c r="BZ67" s="34" t="s">
        <v>254</v>
      </c>
      <c r="CA67" s="34"/>
      <c r="CB67" s="34"/>
      <c r="CC67" s="34"/>
      <c r="CD67" s="34"/>
      <c r="CE67" s="34"/>
      <c r="CF67" s="34"/>
      <c r="CG67" s="33">
        <v>1360</v>
      </c>
      <c r="CH67" s="33">
        <v>150</v>
      </c>
      <c r="CI67" s="34">
        <v>160</v>
      </c>
      <c r="CJ67" s="34">
        <v>170</v>
      </c>
      <c r="CK67" s="5"/>
      <c r="CL67" s="5"/>
      <c r="CM67" s="5"/>
      <c r="CN67" s="5"/>
    </row>
    <row r="68" spans="16:92" ht="13.5" customHeight="1">
      <c r="P68" s="143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152"/>
      <c r="BD68" s="12" t="s">
        <v>93</v>
      </c>
      <c r="BE68" s="12" t="s">
        <v>94</v>
      </c>
      <c r="BF68" s="12" t="s">
        <v>5</v>
      </c>
      <c r="BG68" s="25">
        <v>8</v>
      </c>
      <c r="BH68" s="25">
        <v>9</v>
      </c>
      <c r="BI68" s="26" t="s">
        <v>254</v>
      </c>
      <c r="BJ68" s="25">
        <v>1300</v>
      </c>
      <c r="BK68" s="25">
        <v>180</v>
      </c>
      <c r="BL68" s="25">
        <v>70</v>
      </c>
      <c r="BM68" s="25">
        <v>120</v>
      </c>
      <c r="BN68" s="25">
        <v>130</v>
      </c>
      <c r="BO68" s="25">
        <v>200</v>
      </c>
      <c r="BP68" s="25">
        <v>320</v>
      </c>
      <c r="BQ68" s="25">
        <v>860</v>
      </c>
      <c r="BR68" s="25">
        <v>1150</v>
      </c>
      <c r="BS68" s="25"/>
      <c r="BT68" s="33">
        <v>8</v>
      </c>
      <c r="BU68" s="33">
        <v>9</v>
      </c>
      <c r="BV68" s="34">
        <v>15</v>
      </c>
      <c r="BW68" s="34">
        <v>16</v>
      </c>
      <c r="BX68" s="34">
        <v>25</v>
      </c>
      <c r="BY68" s="34">
        <v>26</v>
      </c>
      <c r="BZ68" s="34" t="s">
        <v>254</v>
      </c>
      <c r="CA68" s="34"/>
      <c r="CB68" s="34"/>
      <c r="CC68" s="34"/>
      <c r="CD68" s="34"/>
      <c r="CE68" s="34"/>
      <c r="CF68" s="34"/>
      <c r="CG68" s="33">
        <v>1360</v>
      </c>
      <c r="CH68" s="33">
        <v>150</v>
      </c>
      <c r="CI68" s="34">
        <v>160</v>
      </c>
      <c r="CJ68" s="34">
        <v>170</v>
      </c>
      <c r="CK68" s="5"/>
      <c r="CL68" s="5"/>
      <c r="CM68" s="5"/>
      <c r="CN68" s="5"/>
    </row>
    <row r="69" spans="16:92" ht="13.5" customHeight="1">
      <c r="P69" s="143"/>
      <c r="Q69" s="69"/>
      <c r="R69" s="270" t="s">
        <v>394</v>
      </c>
      <c r="S69" s="271"/>
      <c r="T69" s="271"/>
      <c r="U69" s="271"/>
      <c r="V69" s="271"/>
      <c r="W69" s="69"/>
      <c r="X69" s="69"/>
      <c r="Y69" s="69"/>
      <c r="Z69" s="69"/>
      <c r="AA69" s="69"/>
      <c r="AB69" s="69"/>
      <c r="AC69" s="69"/>
      <c r="AD69" s="128"/>
      <c r="AE69" s="128"/>
      <c r="AF69" s="128"/>
      <c r="AG69" s="128"/>
      <c r="AH69" s="172" t="s">
        <v>257</v>
      </c>
      <c r="AI69" s="172"/>
      <c r="AJ69" s="172"/>
      <c r="AK69" s="172"/>
      <c r="AL69" s="172"/>
      <c r="AM69" s="172"/>
      <c r="AN69" s="172"/>
      <c r="AO69" s="47"/>
      <c r="AP69" s="172" t="s">
        <v>319</v>
      </c>
      <c r="AQ69" s="172"/>
      <c r="AR69" s="172"/>
      <c r="AS69" s="49"/>
      <c r="AT69" s="172" t="s">
        <v>261</v>
      </c>
      <c r="AU69" s="172"/>
      <c r="AV69" s="172"/>
      <c r="AW69" s="49"/>
      <c r="AX69" s="172" t="s">
        <v>311</v>
      </c>
      <c r="AY69" s="172"/>
      <c r="AZ69" s="172"/>
      <c r="BA69" s="198"/>
      <c r="BB69" s="69"/>
      <c r="BC69" s="152"/>
      <c r="BD69" s="12"/>
      <c r="BE69" s="12"/>
      <c r="BF69" s="12"/>
      <c r="BG69" s="25"/>
      <c r="BH69" s="25"/>
      <c r="BI69" s="26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33"/>
      <c r="BU69" s="33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3"/>
      <c r="CH69" s="33"/>
      <c r="CI69" s="34"/>
      <c r="CJ69" s="34"/>
      <c r="CK69" s="5"/>
      <c r="CL69" s="5"/>
      <c r="CM69" s="5"/>
      <c r="CN69" s="5"/>
    </row>
    <row r="70" spans="16:92" ht="13.5" customHeight="1">
      <c r="P70" s="143"/>
      <c r="Q70" s="69"/>
      <c r="R70" s="271"/>
      <c r="S70" s="271"/>
      <c r="T70" s="271"/>
      <c r="U70" s="271"/>
      <c r="V70" s="271"/>
      <c r="W70" s="69"/>
      <c r="X70" s="69"/>
      <c r="Y70" s="69"/>
      <c r="Z70" s="69"/>
      <c r="AA70" s="69"/>
      <c r="AB70" s="69"/>
      <c r="AC70" s="69"/>
      <c r="AD70" s="209" t="s">
        <v>311</v>
      </c>
      <c r="AE70" s="171" t="s">
        <v>259</v>
      </c>
      <c r="AF70" s="172"/>
      <c r="AG70" s="198"/>
      <c r="AH70" s="131">
        <v>0</v>
      </c>
      <c r="AI70" s="131"/>
      <c r="AJ70" s="51" t="s">
        <v>320</v>
      </c>
      <c r="AK70" s="53" t="s">
        <v>365</v>
      </c>
      <c r="AL70" s="131">
        <v>0</v>
      </c>
      <c r="AM70" s="131"/>
      <c r="AN70" s="48" t="s">
        <v>320</v>
      </c>
      <c r="AO70" s="50"/>
      <c r="AP70" s="196">
        <v>0</v>
      </c>
      <c r="AQ70" s="196"/>
      <c r="AR70" s="48" t="s">
        <v>320</v>
      </c>
      <c r="AS70" s="47"/>
      <c r="AT70" s="196">
        <v>1000</v>
      </c>
      <c r="AU70" s="196"/>
      <c r="AV70" s="49" t="s">
        <v>306</v>
      </c>
      <c r="AW70" s="47" t="s">
        <v>321</v>
      </c>
      <c r="AX70" s="176">
        <f>AT70</f>
        <v>1000</v>
      </c>
      <c r="AY70" s="176"/>
      <c r="AZ70" s="176"/>
      <c r="BA70" s="46" t="s">
        <v>306</v>
      </c>
      <c r="BB70" s="69"/>
      <c r="BC70" s="152"/>
      <c r="BD70" s="12"/>
      <c r="BE70" s="12"/>
      <c r="BF70" s="12"/>
      <c r="BG70" s="25"/>
      <c r="BH70" s="25"/>
      <c r="BI70" s="26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33"/>
      <c r="BU70" s="33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3"/>
      <c r="CH70" s="33"/>
      <c r="CI70" s="34"/>
      <c r="CJ70" s="34"/>
      <c r="CK70" s="5"/>
      <c r="CL70" s="5"/>
      <c r="CM70" s="5"/>
      <c r="CN70" s="5"/>
    </row>
    <row r="71" spans="16:92" ht="13.5" customHeight="1">
      <c r="P71" s="143"/>
      <c r="Q71" s="158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209"/>
      <c r="AE71" s="121" t="s">
        <v>260</v>
      </c>
      <c r="AF71" s="122"/>
      <c r="AG71" s="132"/>
      <c r="AH71" s="131">
        <v>1</v>
      </c>
      <c r="AI71" s="131"/>
      <c r="AJ71" s="51" t="s">
        <v>367</v>
      </c>
      <c r="AK71" s="53" t="s">
        <v>368</v>
      </c>
      <c r="AL71" s="131">
        <v>10</v>
      </c>
      <c r="AM71" s="131"/>
      <c r="AN71" s="48" t="s">
        <v>367</v>
      </c>
      <c r="AO71" s="48" t="s">
        <v>369</v>
      </c>
      <c r="AP71" s="131">
        <f>IF(AND($Z$318&gt;=AH71,$Z$318&lt;=AL71),$Z$318,IF($Z$318=0,0,10))</f>
        <v>10</v>
      </c>
      <c r="AQ71" s="131"/>
      <c r="AR71" s="48" t="s">
        <v>367</v>
      </c>
      <c r="AS71" s="47" t="s">
        <v>370</v>
      </c>
      <c r="AT71" s="131">
        <v>100</v>
      </c>
      <c r="AU71" s="131"/>
      <c r="AV71" s="49" t="s">
        <v>306</v>
      </c>
      <c r="AW71" s="47" t="s">
        <v>321</v>
      </c>
      <c r="AX71" s="176">
        <f aca="true" t="shared" si="0" ref="AX71:AX77">AP71*AT71</f>
        <v>1000</v>
      </c>
      <c r="AY71" s="176"/>
      <c r="AZ71" s="176"/>
      <c r="BA71" s="46" t="s">
        <v>306</v>
      </c>
      <c r="BB71" s="69"/>
      <c r="BC71" s="152"/>
      <c r="BD71" s="12"/>
      <c r="BE71" s="12"/>
      <c r="BF71" s="12"/>
      <c r="BG71" s="25"/>
      <c r="BH71" s="25"/>
      <c r="BI71" s="26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33"/>
      <c r="BU71" s="33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3"/>
      <c r="CH71" s="33"/>
      <c r="CI71" s="34"/>
      <c r="CJ71" s="34"/>
      <c r="CK71" s="5"/>
      <c r="CL71" s="5"/>
      <c r="CM71" s="5"/>
      <c r="CN71" s="5"/>
    </row>
    <row r="72" spans="16:92" ht="13.5" customHeight="1">
      <c r="P72" s="143"/>
      <c r="Q72" s="69"/>
      <c r="R72" s="69"/>
      <c r="S72" s="69"/>
      <c r="T72" s="133" t="s">
        <v>400</v>
      </c>
      <c r="U72" s="133"/>
      <c r="V72" s="133"/>
      <c r="W72" s="133"/>
      <c r="X72" s="133"/>
      <c r="Y72" s="69" t="s">
        <v>401</v>
      </c>
      <c r="Z72" s="222">
        <f>C13</f>
        <v>25</v>
      </c>
      <c r="AA72" s="222"/>
      <c r="AB72" s="70" t="s">
        <v>378</v>
      </c>
      <c r="AC72" s="69"/>
      <c r="AD72" s="209"/>
      <c r="AE72" s="160"/>
      <c r="AF72" s="145"/>
      <c r="AG72" s="117"/>
      <c r="AH72" s="131">
        <v>11</v>
      </c>
      <c r="AI72" s="131"/>
      <c r="AJ72" s="51" t="s">
        <v>322</v>
      </c>
      <c r="AK72" s="53" t="s">
        <v>323</v>
      </c>
      <c r="AL72" s="131">
        <v>20</v>
      </c>
      <c r="AM72" s="131"/>
      <c r="AN72" s="48" t="s">
        <v>322</v>
      </c>
      <c r="AO72" s="48" t="s">
        <v>324</v>
      </c>
      <c r="AP72" s="131">
        <f>IF(AND($Z$318&gt;=AH72,$Z$318&lt;=AL72),$Z$318-10,IF($Z$318&gt;AL72,10,0))</f>
        <v>10</v>
      </c>
      <c r="AQ72" s="131"/>
      <c r="AR72" s="48" t="s">
        <v>322</v>
      </c>
      <c r="AS72" s="47" t="s">
        <v>325</v>
      </c>
      <c r="AT72" s="131">
        <v>120</v>
      </c>
      <c r="AU72" s="131"/>
      <c r="AV72" s="49" t="s">
        <v>306</v>
      </c>
      <c r="AW72" s="47" t="s">
        <v>321</v>
      </c>
      <c r="AX72" s="176">
        <f t="shared" si="0"/>
        <v>1200</v>
      </c>
      <c r="AY72" s="176"/>
      <c r="AZ72" s="176"/>
      <c r="BA72" s="46" t="s">
        <v>306</v>
      </c>
      <c r="BB72" s="69"/>
      <c r="BC72" s="152"/>
      <c r="BD72" s="12"/>
      <c r="BE72" s="12"/>
      <c r="BF72" s="12"/>
      <c r="BG72" s="25"/>
      <c r="BH72" s="25"/>
      <c r="BI72" s="26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33"/>
      <c r="BU72" s="33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3"/>
      <c r="CH72" s="33"/>
      <c r="CI72" s="34"/>
      <c r="CJ72" s="34"/>
      <c r="CK72" s="5"/>
      <c r="CL72" s="5"/>
      <c r="CM72" s="5"/>
      <c r="CN72" s="5"/>
    </row>
    <row r="73" spans="16:92" ht="13.5" customHeight="1">
      <c r="P73" s="143"/>
      <c r="Q73" s="69"/>
      <c r="R73" s="69"/>
      <c r="S73" s="75" t="s">
        <v>402</v>
      </c>
      <c r="T73" s="223" t="s">
        <v>407</v>
      </c>
      <c r="U73" s="223"/>
      <c r="V73" s="223"/>
      <c r="W73" s="223"/>
      <c r="X73" s="223"/>
      <c r="Y73" s="52" t="s">
        <v>401</v>
      </c>
      <c r="Z73" s="224">
        <f>IF(C17=3,IF(LEFT(E5,3)="園部町",ROUNDDOWN((((C23-1)*5)+10)/4,),IF(LEFT(E5,3)="八木町",ROUNDDOWN((((C23-1)*3)+8)/2,),IF(LEFT(E5,3)="日吉町",ROUNDDOWN((((C23-1)*5)+10)/2,),0))),0)</f>
        <v>0</v>
      </c>
      <c r="AA73" s="225"/>
      <c r="AB73" s="1" t="s">
        <v>378</v>
      </c>
      <c r="AC73" s="69"/>
      <c r="AD73" s="209"/>
      <c r="AE73" s="160"/>
      <c r="AF73" s="145"/>
      <c r="AG73" s="117"/>
      <c r="AH73" s="131">
        <v>21</v>
      </c>
      <c r="AI73" s="131"/>
      <c r="AJ73" s="51" t="s">
        <v>322</v>
      </c>
      <c r="AK73" s="53" t="s">
        <v>323</v>
      </c>
      <c r="AL73" s="131">
        <v>30</v>
      </c>
      <c r="AM73" s="131"/>
      <c r="AN73" s="48" t="s">
        <v>322</v>
      </c>
      <c r="AO73" s="48" t="s">
        <v>324</v>
      </c>
      <c r="AP73" s="131">
        <f>IF(AND($Z$318&gt;=AH73,$Z$318&lt;=AL73),$Z$318-20,IF($Z$318&gt;AL73,10,0))</f>
        <v>5</v>
      </c>
      <c r="AQ73" s="131"/>
      <c r="AR73" s="48" t="s">
        <v>322</v>
      </c>
      <c r="AS73" s="47" t="s">
        <v>325</v>
      </c>
      <c r="AT73" s="131">
        <v>140</v>
      </c>
      <c r="AU73" s="131"/>
      <c r="AV73" s="49" t="s">
        <v>306</v>
      </c>
      <c r="AW73" s="47" t="s">
        <v>321</v>
      </c>
      <c r="AX73" s="176">
        <f t="shared" si="0"/>
        <v>700</v>
      </c>
      <c r="AY73" s="176"/>
      <c r="AZ73" s="176"/>
      <c r="BA73" s="46" t="s">
        <v>306</v>
      </c>
      <c r="BB73" s="69"/>
      <c r="BC73" s="152"/>
      <c r="BD73" s="12"/>
      <c r="BE73" s="12"/>
      <c r="BF73" s="12"/>
      <c r="BG73" s="25"/>
      <c r="BH73" s="25"/>
      <c r="BI73" s="26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33"/>
      <c r="BU73" s="33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3"/>
      <c r="CH73" s="33"/>
      <c r="CI73" s="34"/>
      <c r="CJ73" s="34"/>
      <c r="CK73" s="5"/>
      <c r="CL73" s="5"/>
      <c r="CM73" s="5"/>
      <c r="CN73" s="5"/>
    </row>
    <row r="74" spans="16:92" ht="13.5" customHeight="1">
      <c r="P74" s="143"/>
      <c r="Q74" s="69"/>
      <c r="R74" s="69"/>
      <c r="S74" s="69"/>
      <c r="T74" s="133" t="s">
        <v>395</v>
      </c>
      <c r="U74" s="133"/>
      <c r="V74" s="133"/>
      <c r="W74" s="133"/>
      <c r="X74" s="133"/>
      <c r="Y74" s="69" t="s">
        <v>401</v>
      </c>
      <c r="Z74" s="222">
        <f>SUM(Z72,Z73)</f>
        <v>25</v>
      </c>
      <c r="AA74" s="222"/>
      <c r="AB74" s="70" t="s">
        <v>378</v>
      </c>
      <c r="AC74" s="69"/>
      <c r="AD74" s="209"/>
      <c r="AE74" s="160"/>
      <c r="AF74" s="145"/>
      <c r="AG74" s="117"/>
      <c r="AH74" s="131">
        <v>31</v>
      </c>
      <c r="AI74" s="131"/>
      <c r="AJ74" s="51" t="s">
        <v>322</v>
      </c>
      <c r="AK74" s="53" t="s">
        <v>323</v>
      </c>
      <c r="AL74" s="131">
        <v>40</v>
      </c>
      <c r="AM74" s="131"/>
      <c r="AN74" s="48" t="s">
        <v>322</v>
      </c>
      <c r="AO74" s="48" t="s">
        <v>324</v>
      </c>
      <c r="AP74" s="131">
        <f>IF(AND($Z$318&gt;=AH74,$Z$318&lt;=AL74),$Z$318-30,IF($Z$318&gt;AL74,10,0))</f>
        <v>0</v>
      </c>
      <c r="AQ74" s="131"/>
      <c r="AR74" s="48" t="s">
        <v>322</v>
      </c>
      <c r="AS74" s="47" t="s">
        <v>325</v>
      </c>
      <c r="AT74" s="131">
        <v>160</v>
      </c>
      <c r="AU74" s="131"/>
      <c r="AV74" s="49" t="s">
        <v>306</v>
      </c>
      <c r="AW74" s="47" t="s">
        <v>321</v>
      </c>
      <c r="AX74" s="176">
        <f t="shared" si="0"/>
        <v>0</v>
      </c>
      <c r="AY74" s="176"/>
      <c r="AZ74" s="176"/>
      <c r="BA74" s="46" t="s">
        <v>306</v>
      </c>
      <c r="BB74" s="69"/>
      <c r="BC74" s="152"/>
      <c r="BD74" s="12"/>
      <c r="BE74" s="12"/>
      <c r="BF74" s="12"/>
      <c r="BG74" s="25"/>
      <c r="BH74" s="25"/>
      <c r="BI74" s="26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33"/>
      <c r="BU74" s="33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3"/>
      <c r="CH74" s="33"/>
      <c r="CI74" s="34"/>
      <c r="CJ74" s="34"/>
      <c r="CK74" s="5"/>
      <c r="CL74" s="5"/>
      <c r="CM74" s="5"/>
      <c r="CN74" s="5"/>
    </row>
    <row r="75" spans="16:92" ht="13.5" customHeight="1">
      <c r="P75" s="143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209"/>
      <c r="AE75" s="160"/>
      <c r="AF75" s="145"/>
      <c r="AG75" s="117"/>
      <c r="AH75" s="131">
        <v>41</v>
      </c>
      <c r="AI75" s="131"/>
      <c r="AJ75" s="51" t="s">
        <v>322</v>
      </c>
      <c r="AK75" s="53" t="s">
        <v>323</v>
      </c>
      <c r="AL75" s="131">
        <v>50</v>
      </c>
      <c r="AM75" s="131"/>
      <c r="AN75" s="48" t="s">
        <v>322</v>
      </c>
      <c r="AO75" s="48" t="s">
        <v>324</v>
      </c>
      <c r="AP75" s="131">
        <f>IF(AND($Z$318&gt;=AH75,$Z$318&lt;=AL75),$Z$318-40,IF($Z$318&gt;AL75,10,0))</f>
        <v>0</v>
      </c>
      <c r="AQ75" s="131"/>
      <c r="AR75" s="48" t="s">
        <v>322</v>
      </c>
      <c r="AS75" s="47" t="s">
        <v>325</v>
      </c>
      <c r="AT75" s="131">
        <v>180</v>
      </c>
      <c r="AU75" s="131"/>
      <c r="AV75" s="49" t="s">
        <v>306</v>
      </c>
      <c r="AW75" s="47" t="s">
        <v>321</v>
      </c>
      <c r="AX75" s="176">
        <f t="shared" si="0"/>
        <v>0</v>
      </c>
      <c r="AY75" s="176"/>
      <c r="AZ75" s="176"/>
      <c r="BA75" s="46" t="s">
        <v>306</v>
      </c>
      <c r="BB75" s="69"/>
      <c r="BC75" s="152"/>
      <c r="BD75" s="12"/>
      <c r="BE75" s="12"/>
      <c r="BF75" s="12"/>
      <c r="BG75" s="25"/>
      <c r="BH75" s="25"/>
      <c r="BI75" s="26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33"/>
      <c r="BU75" s="33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3"/>
      <c r="CH75" s="33"/>
      <c r="CI75" s="34"/>
      <c r="CJ75" s="34"/>
      <c r="CK75" s="5"/>
      <c r="CL75" s="5"/>
      <c r="CM75" s="5"/>
      <c r="CN75" s="5"/>
    </row>
    <row r="76" spans="16:92" ht="13.5" customHeight="1">
      <c r="P76" s="143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253"/>
      <c r="AE76" s="160"/>
      <c r="AF76" s="145"/>
      <c r="AG76" s="117"/>
      <c r="AH76" s="131">
        <v>51</v>
      </c>
      <c r="AI76" s="131"/>
      <c r="AJ76" s="51" t="s">
        <v>322</v>
      </c>
      <c r="AK76" s="53" t="s">
        <v>323</v>
      </c>
      <c r="AL76" s="131">
        <v>100</v>
      </c>
      <c r="AM76" s="131"/>
      <c r="AN76" s="48" t="s">
        <v>322</v>
      </c>
      <c r="AO76" s="48" t="s">
        <v>324</v>
      </c>
      <c r="AP76" s="131">
        <f>IF(AND($Z$318&gt;=AH76,$Z$318&lt;=AL76),$Z$318-50,IF($Z$318&gt;AL76,50,0))</f>
        <v>0</v>
      </c>
      <c r="AQ76" s="131"/>
      <c r="AR76" s="48" t="s">
        <v>322</v>
      </c>
      <c r="AS76" s="47" t="s">
        <v>325</v>
      </c>
      <c r="AT76" s="131">
        <v>200</v>
      </c>
      <c r="AU76" s="131"/>
      <c r="AV76" s="49" t="s">
        <v>306</v>
      </c>
      <c r="AW76" s="47" t="s">
        <v>321</v>
      </c>
      <c r="AX76" s="176">
        <f t="shared" si="0"/>
        <v>0</v>
      </c>
      <c r="AY76" s="176"/>
      <c r="AZ76" s="176"/>
      <c r="BA76" s="46" t="s">
        <v>306</v>
      </c>
      <c r="BB76" s="69"/>
      <c r="BC76" s="152"/>
      <c r="BD76" s="12"/>
      <c r="BE76" s="12"/>
      <c r="BF76" s="12"/>
      <c r="BG76" s="25"/>
      <c r="BH76" s="25"/>
      <c r="BI76" s="26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33"/>
      <c r="BU76" s="33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3"/>
      <c r="CH76" s="33"/>
      <c r="CI76" s="34"/>
      <c r="CJ76" s="34"/>
      <c r="CK76" s="5"/>
      <c r="CL76" s="5"/>
      <c r="CM76" s="5"/>
      <c r="CN76" s="5"/>
    </row>
    <row r="77" spans="16:92" ht="13.5" customHeight="1">
      <c r="P77" s="143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253"/>
      <c r="AE77" s="124"/>
      <c r="AF77" s="219"/>
      <c r="AG77" s="118"/>
      <c r="AH77" s="131">
        <v>101</v>
      </c>
      <c r="AI77" s="131"/>
      <c r="AJ77" s="51" t="s">
        <v>322</v>
      </c>
      <c r="AK77" s="53" t="s">
        <v>323</v>
      </c>
      <c r="AL77" s="213" t="s">
        <v>377</v>
      </c>
      <c r="AM77" s="213"/>
      <c r="AN77" s="48" t="s">
        <v>322</v>
      </c>
      <c r="AO77" s="48" t="s">
        <v>324</v>
      </c>
      <c r="AP77" s="131">
        <f>IF($Z$318&gt;=AH77,$Z$318-100,0)</f>
        <v>0</v>
      </c>
      <c r="AQ77" s="131"/>
      <c r="AR77" s="48" t="s">
        <v>322</v>
      </c>
      <c r="AS77" s="47" t="s">
        <v>325</v>
      </c>
      <c r="AT77" s="131">
        <v>220</v>
      </c>
      <c r="AU77" s="131"/>
      <c r="AV77" s="49" t="s">
        <v>306</v>
      </c>
      <c r="AW77" s="47" t="s">
        <v>321</v>
      </c>
      <c r="AX77" s="176">
        <f t="shared" si="0"/>
        <v>0</v>
      </c>
      <c r="AY77" s="176"/>
      <c r="AZ77" s="176"/>
      <c r="BA77" s="46" t="s">
        <v>306</v>
      </c>
      <c r="BB77" s="69"/>
      <c r="BC77" s="152"/>
      <c r="BD77" s="12"/>
      <c r="BE77" s="12"/>
      <c r="BF77" s="12"/>
      <c r="BG77" s="25"/>
      <c r="BH77" s="25"/>
      <c r="BI77" s="26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33"/>
      <c r="BU77" s="33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3"/>
      <c r="CH77" s="33"/>
      <c r="CI77" s="34"/>
      <c r="CJ77" s="34"/>
      <c r="CK77" s="5"/>
      <c r="CL77" s="5"/>
      <c r="CM77" s="5"/>
      <c r="CN77" s="5"/>
    </row>
    <row r="78" spans="16:92" ht="13.5" customHeight="1">
      <c r="P78" s="143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253"/>
      <c r="AE78" s="172" t="s">
        <v>326</v>
      </c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6">
        <f>SUM(AX70:AZ77)</f>
        <v>3900</v>
      </c>
      <c r="AY78" s="176"/>
      <c r="AZ78" s="176"/>
      <c r="BA78" s="46" t="s">
        <v>306</v>
      </c>
      <c r="BB78" s="159"/>
      <c r="BC78" s="152"/>
      <c r="BD78" s="12"/>
      <c r="BE78" s="12"/>
      <c r="BF78" s="12"/>
      <c r="BG78" s="25"/>
      <c r="BH78" s="25"/>
      <c r="BI78" s="26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33"/>
      <c r="BU78" s="33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3"/>
      <c r="CH78" s="33"/>
      <c r="CI78" s="34"/>
      <c r="CJ78" s="34"/>
      <c r="CK78" s="5"/>
      <c r="CL78" s="5"/>
      <c r="CM78" s="5"/>
      <c r="CN78" s="5"/>
    </row>
    <row r="79" spans="16:92" ht="13.5" customHeight="1">
      <c r="P79" s="143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253"/>
      <c r="AE79" s="171" t="s">
        <v>327</v>
      </c>
      <c r="AF79" s="172"/>
      <c r="AG79" s="172"/>
      <c r="AH79" s="172"/>
      <c r="AI79" s="172"/>
      <c r="AJ79" s="172"/>
      <c r="AK79" s="172"/>
      <c r="AL79" s="172"/>
      <c r="AM79" s="172" t="s">
        <v>343</v>
      </c>
      <c r="AN79" s="172"/>
      <c r="AO79" s="172"/>
      <c r="AP79" s="172"/>
      <c r="AQ79" s="172"/>
      <c r="AR79" s="32" t="s">
        <v>371</v>
      </c>
      <c r="AS79" s="173">
        <f>ROUNDDOWN(AX78*0.05,)</f>
        <v>195</v>
      </c>
      <c r="AT79" s="174"/>
      <c r="AU79" s="175"/>
      <c r="AV79" s="47" t="s">
        <v>306</v>
      </c>
      <c r="AW79" s="48" t="s">
        <v>332</v>
      </c>
      <c r="AX79" s="176">
        <f>ROUNDDOWN(AX78*1.05,-1)</f>
        <v>4090</v>
      </c>
      <c r="AY79" s="176"/>
      <c r="AZ79" s="176"/>
      <c r="BA79" s="46" t="s">
        <v>306</v>
      </c>
      <c r="BB79" s="169" t="s">
        <v>424</v>
      </c>
      <c r="BC79" s="170"/>
      <c r="BD79" s="12"/>
      <c r="BE79" s="12"/>
      <c r="BF79" s="12"/>
      <c r="BG79" s="25"/>
      <c r="BH79" s="25"/>
      <c r="BI79" s="26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33"/>
      <c r="BU79" s="33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3"/>
      <c r="CH79" s="33"/>
      <c r="CI79" s="34"/>
      <c r="CJ79" s="34"/>
      <c r="CK79" s="5"/>
      <c r="CL79" s="5"/>
      <c r="CM79" s="5"/>
      <c r="CN79" s="5"/>
    </row>
    <row r="80" spans="16:92" ht="13.5" customHeight="1">
      <c r="P80" s="143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152"/>
      <c r="BD80" s="12"/>
      <c r="BE80" s="12"/>
      <c r="BF80" s="12"/>
      <c r="BG80" s="25"/>
      <c r="BH80" s="25"/>
      <c r="BI80" s="26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33"/>
      <c r="BU80" s="33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3"/>
      <c r="CH80" s="33"/>
      <c r="CI80" s="34"/>
      <c r="CJ80" s="34"/>
      <c r="CK80" s="5"/>
      <c r="CL80" s="5"/>
      <c r="CM80" s="5"/>
      <c r="CN80" s="5"/>
    </row>
    <row r="81" spans="16:92" ht="13.5" customHeight="1">
      <c r="P81" s="143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152"/>
      <c r="BD81" s="12"/>
      <c r="BE81" s="12"/>
      <c r="BF81" s="12"/>
      <c r="BG81" s="25"/>
      <c r="BH81" s="25"/>
      <c r="BI81" s="26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33"/>
      <c r="BU81" s="33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3"/>
      <c r="CH81" s="33"/>
      <c r="CI81" s="34"/>
      <c r="CJ81" s="34"/>
      <c r="CK81" s="5"/>
      <c r="CL81" s="5"/>
      <c r="CM81" s="5"/>
      <c r="CN81" s="5"/>
    </row>
    <row r="82" spans="16:92" ht="13.5" customHeight="1">
      <c r="P82" s="143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152"/>
      <c r="BD82" s="12"/>
      <c r="BE82" s="12"/>
      <c r="BF82" s="12"/>
      <c r="BG82" s="25"/>
      <c r="BH82" s="25"/>
      <c r="BI82" s="26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33"/>
      <c r="BU82" s="33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3"/>
      <c r="CH82" s="33"/>
      <c r="CI82" s="34"/>
      <c r="CJ82" s="34"/>
      <c r="CK82" s="5"/>
      <c r="CL82" s="5"/>
      <c r="CM82" s="5"/>
      <c r="CN82" s="5"/>
    </row>
    <row r="83" spans="16:92" ht="13.5" customHeight="1">
      <c r="P83" s="143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152"/>
      <c r="BD83" s="12"/>
      <c r="BE83" s="12"/>
      <c r="BF83" s="12"/>
      <c r="BG83" s="25"/>
      <c r="BH83" s="25"/>
      <c r="BI83" s="26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33"/>
      <c r="BU83" s="33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3"/>
      <c r="CH83" s="33"/>
      <c r="CI83" s="34"/>
      <c r="CJ83" s="34"/>
      <c r="CK83" s="5"/>
      <c r="CL83" s="5"/>
      <c r="CM83" s="5"/>
      <c r="CN83" s="5"/>
    </row>
    <row r="84" spans="16:92" ht="13.5" customHeight="1">
      <c r="P84" s="143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152"/>
      <c r="BD84" s="12"/>
      <c r="BE84" s="12"/>
      <c r="BF84" s="12"/>
      <c r="BG84" s="25"/>
      <c r="BH84" s="25"/>
      <c r="BI84" s="26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33"/>
      <c r="BU84" s="33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3"/>
      <c r="CH84" s="33"/>
      <c r="CI84" s="34"/>
      <c r="CJ84" s="34"/>
      <c r="CK84" s="5"/>
      <c r="CL84" s="5"/>
      <c r="CM84" s="5"/>
      <c r="CN84" s="5"/>
    </row>
    <row r="85" spans="16:92" ht="13.5" customHeight="1">
      <c r="P85" s="143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152"/>
      <c r="BD85" s="12"/>
      <c r="BE85" s="12"/>
      <c r="BF85" s="12"/>
      <c r="BG85" s="25"/>
      <c r="BH85" s="25"/>
      <c r="BI85" s="26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33"/>
      <c r="BU85" s="33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3"/>
      <c r="CH85" s="33"/>
      <c r="CI85" s="34"/>
      <c r="CJ85" s="34"/>
      <c r="CK85" s="5"/>
      <c r="CL85" s="5"/>
      <c r="CM85" s="5"/>
      <c r="CN85" s="5"/>
    </row>
    <row r="86" spans="16:92" ht="13.5" customHeight="1">
      <c r="P86" s="143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152"/>
      <c r="BD86" s="12"/>
      <c r="BE86" s="12"/>
      <c r="BF86" s="12"/>
      <c r="BG86" s="25"/>
      <c r="BH86" s="25"/>
      <c r="BI86" s="26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33"/>
      <c r="BU86" s="33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3"/>
      <c r="CH86" s="33"/>
      <c r="CI86" s="34"/>
      <c r="CJ86" s="34"/>
      <c r="CK86" s="5"/>
      <c r="CL86" s="5"/>
      <c r="CM86" s="5"/>
      <c r="CN86" s="5"/>
    </row>
    <row r="87" spans="16:92" ht="13.5" customHeight="1">
      <c r="P87" s="143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152"/>
      <c r="BD87" s="12"/>
      <c r="BE87" s="12"/>
      <c r="BF87" s="12"/>
      <c r="BG87" s="25"/>
      <c r="BH87" s="25"/>
      <c r="BI87" s="26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33"/>
      <c r="BU87" s="33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3"/>
      <c r="CH87" s="33"/>
      <c r="CI87" s="34"/>
      <c r="CJ87" s="34"/>
      <c r="CK87" s="5"/>
      <c r="CL87" s="5"/>
      <c r="CM87" s="5"/>
      <c r="CN87" s="5"/>
    </row>
    <row r="88" spans="16:92" ht="13.5" customHeight="1">
      <c r="P88" s="153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101"/>
      <c r="BD88" s="12"/>
      <c r="BE88" s="12"/>
      <c r="BF88" s="12"/>
      <c r="BG88" s="25"/>
      <c r="BH88" s="25"/>
      <c r="BI88" s="26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33"/>
      <c r="BU88" s="33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3"/>
      <c r="CH88" s="33"/>
      <c r="CI88" s="34"/>
      <c r="CJ88" s="34"/>
      <c r="CK88" s="5"/>
      <c r="CL88" s="5"/>
      <c r="CM88" s="5"/>
      <c r="CN88" s="5"/>
    </row>
    <row r="89" spans="56:92" ht="13.5" customHeight="1">
      <c r="BD89" s="12"/>
      <c r="BE89" s="12"/>
      <c r="BF89" s="12"/>
      <c r="BG89" s="25"/>
      <c r="BH89" s="25"/>
      <c r="BI89" s="26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33"/>
      <c r="BU89" s="33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3"/>
      <c r="CH89" s="33"/>
      <c r="CI89" s="34"/>
      <c r="CJ89" s="34"/>
      <c r="CK89" s="5"/>
      <c r="CL89" s="5"/>
      <c r="CM89" s="5"/>
      <c r="CN89" s="5"/>
    </row>
    <row r="90" spans="56:92" ht="13.5" customHeight="1">
      <c r="BD90" s="12"/>
      <c r="BE90" s="12"/>
      <c r="BF90" s="12"/>
      <c r="BG90" s="25"/>
      <c r="BH90" s="25"/>
      <c r="BI90" s="26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33"/>
      <c r="BU90" s="33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3"/>
      <c r="CH90" s="33"/>
      <c r="CI90" s="34"/>
      <c r="CJ90" s="34"/>
      <c r="CK90" s="5"/>
      <c r="CL90" s="5"/>
      <c r="CM90" s="5"/>
      <c r="CN90" s="5"/>
    </row>
    <row r="91" spans="56:92" ht="13.5" customHeight="1">
      <c r="BD91" s="12"/>
      <c r="BE91" s="12"/>
      <c r="BF91" s="12"/>
      <c r="BG91" s="25"/>
      <c r="BH91" s="25"/>
      <c r="BI91" s="26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33"/>
      <c r="BU91" s="33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3"/>
      <c r="CH91" s="33"/>
      <c r="CI91" s="34"/>
      <c r="CJ91" s="34"/>
      <c r="CK91" s="5"/>
      <c r="CL91" s="5"/>
      <c r="CM91" s="5"/>
      <c r="CN91" s="5"/>
    </row>
    <row r="92" spans="56:92" ht="13.5" customHeight="1">
      <c r="BD92" s="12"/>
      <c r="BE92" s="12"/>
      <c r="BF92" s="12"/>
      <c r="BG92" s="25"/>
      <c r="BH92" s="25"/>
      <c r="BI92" s="26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33"/>
      <c r="BU92" s="33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3"/>
      <c r="CH92" s="33"/>
      <c r="CI92" s="34"/>
      <c r="CJ92" s="34"/>
      <c r="CK92" s="5"/>
      <c r="CL92" s="5"/>
      <c r="CM92" s="5"/>
      <c r="CN92" s="5"/>
    </row>
    <row r="93" spans="56:92" ht="13.5" customHeight="1">
      <c r="BD93" s="12"/>
      <c r="BE93" s="12"/>
      <c r="BF93" s="12"/>
      <c r="BG93" s="25"/>
      <c r="BH93" s="25"/>
      <c r="BI93" s="26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33"/>
      <c r="BU93" s="33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3"/>
      <c r="CH93" s="33"/>
      <c r="CI93" s="34"/>
      <c r="CJ93" s="34"/>
      <c r="CK93" s="5"/>
      <c r="CL93" s="5"/>
      <c r="CM93" s="5"/>
      <c r="CN93" s="5"/>
    </row>
    <row r="94" spans="56:92" ht="13.5" customHeight="1">
      <c r="BD94" s="12"/>
      <c r="BE94" s="12"/>
      <c r="BF94" s="12"/>
      <c r="BG94" s="25"/>
      <c r="BH94" s="25"/>
      <c r="BI94" s="26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33"/>
      <c r="BU94" s="33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3"/>
      <c r="CH94" s="33"/>
      <c r="CI94" s="34"/>
      <c r="CJ94" s="34"/>
      <c r="CK94" s="5"/>
      <c r="CL94" s="5"/>
      <c r="CM94" s="5"/>
      <c r="CN94" s="5"/>
    </row>
    <row r="95" spans="56:92" ht="13.5" customHeight="1">
      <c r="BD95" s="12"/>
      <c r="BE95" s="12"/>
      <c r="BF95" s="12"/>
      <c r="BG95" s="25"/>
      <c r="BH95" s="25"/>
      <c r="BI95" s="26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33"/>
      <c r="BU95" s="33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3"/>
      <c r="CH95" s="33"/>
      <c r="CI95" s="34"/>
      <c r="CJ95" s="34"/>
      <c r="CK95" s="5"/>
      <c r="CL95" s="5"/>
      <c r="CM95" s="5"/>
      <c r="CN95" s="5"/>
    </row>
    <row r="96" spans="56:92" ht="13.5" customHeight="1">
      <c r="BD96" s="12"/>
      <c r="BE96" s="12"/>
      <c r="BF96" s="12"/>
      <c r="BG96" s="25"/>
      <c r="BH96" s="25"/>
      <c r="BI96" s="26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33"/>
      <c r="BU96" s="33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3"/>
      <c r="CH96" s="33"/>
      <c r="CI96" s="34"/>
      <c r="CJ96" s="34"/>
      <c r="CK96" s="5"/>
      <c r="CL96" s="5"/>
      <c r="CM96" s="5"/>
      <c r="CN96" s="5"/>
    </row>
    <row r="97" spans="56:92" ht="13.5" customHeight="1">
      <c r="BD97" s="12"/>
      <c r="BE97" s="12"/>
      <c r="BF97" s="12"/>
      <c r="BG97" s="25"/>
      <c r="BH97" s="25"/>
      <c r="BI97" s="26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33"/>
      <c r="BU97" s="33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3"/>
      <c r="CH97" s="33"/>
      <c r="CI97" s="34"/>
      <c r="CJ97" s="34"/>
      <c r="CK97" s="5"/>
      <c r="CL97" s="5"/>
      <c r="CM97" s="5"/>
      <c r="CN97" s="5"/>
    </row>
    <row r="98" spans="56:92" ht="13.5" customHeight="1">
      <c r="BD98" s="12"/>
      <c r="BE98" s="12"/>
      <c r="BF98" s="12"/>
      <c r="BG98" s="25"/>
      <c r="BH98" s="25"/>
      <c r="BI98" s="26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33"/>
      <c r="BU98" s="33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3"/>
      <c r="CH98" s="33"/>
      <c r="CI98" s="34"/>
      <c r="CJ98" s="34"/>
      <c r="CK98" s="5"/>
      <c r="CL98" s="5"/>
      <c r="CM98" s="5"/>
      <c r="CN98" s="5"/>
    </row>
    <row r="99" spans="56:92" ht="13.5" customHeight="1">
      <c r="BD99" s="12"/>
      <c r="BE99" s="12"/>
      <c r="BF99" s="12"/>
      <c r="BG99" s="25"/>
      <c r="BH99" s="25"/>
      <c r="BI99" s="26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33"/>
      <c r="BU99" s="33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3"/>
      <c r="CH99" s="33"/>
      <c r="CI99" s="34"/>
      <c r="CJ99" s="34"/>
      <c r="CK99" s="5"/>
      <c r="CL99" s="5"/>
      <c r="CM99" s="5"/>
      <c r="CN99" s="5"/>
    </row>
    <row r="100" spans="56:92" ht="13.5" customHeight="1">
      <c r="BD100" s="12"/>
      <c r="BE100" s="12"/>
      <c r="BF100" s="12"/>
      <c r="BG100" s="25"/>
      <c r="BH100" s="25"/>
      <c r="BI100" s="26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33"/>
      <c r="BU100" s="33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3"/>
      <c r="CH100" s="33"/>
      <c r="CI100" s="34"/>
      <c r="CJ100" s="34"/>
      <c r="CK100" s="5"/>
      <c r="CL100" s="5"/>
      <c r="CM100" s="5"/>
      <c r="CN100" s="5"/>
    </row>
    <row r="101" spans="56:92" ht="13.5" customHeight="1">
      <c r="BD101" s="12"/>
      <c r="BE101" s="12"/>
      <c r="BF101" s="12"/>
      <c r="BG101" s="25"/>
      <c r="BH101" s="25"/>
      <c r="BI101" s="26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33"/>
      <c r="BU101" s="33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3"/>
      <c r="CH101" s="33"/>
      <c r="CI101" s="34"/>
      <c r="CJ101" s="34"/>
      <c r="CK101" s="5"/>
      <c r="CL101" s="5"/>
      <c r="CM101" s="5"/>
      <c r="CN101" s="5"/>
    </row>
    <row r="102" spans="56:92" ht="13.5" customHeight="1">
      <c r="BD102" s="12"/>
      <c r="BE102" s="12"/>
      <c r="BF102" s="12"/>
      <c r="BG102" s="25"/>
      <c r="BH102" s="25"/>
      <c r="BI102" s="26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33"/>
      <c r="BU102" s="33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3"/>
      <c r="CH102" s="33"/>
      <c r="CI102" s="34"/>
      <c r="CJ102" s="34"/>
      <c r="CK102" s="5"/>
      <c r="CL102" s="5"/>
      <c r="CM102" s="5"/>
      <c r="CN102" s="5"/>
    </row>
    <row r="103" spans="56:92" ht="13.5" customHeight="1">
      <c r="BD103" s="12"/>
      <c r="BE103" s="12"/>
      <c r="BF103" s="12"/>
      <c r="BG103" s="25"/>
      <c r="BH103" s="25"/>
      <c r="BI103" s="26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33"/>
      <c r="BU103" s="33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3"/>
      <c r="CH103" s="33"/>
      <c r="CI103" s="34"/>
      <c r="CJ103" s="34"/>
      <c r="CK103" s="5"/>
      <c r="CL103" s="5"/>
      <c r="CM103" s="5"/>
      <c r="CN103" s="5"/>
    </row>
    <row r="104" spans="56:92" ht="13.5" customHeight="1">
      <c r="BD104" s="12"/>
      <c r="BE104" s="12"/>
      <c r="BF104" s="12"/>
      <c r="BG104" s="25"/>
      <c r="BH104" s="25"/>
      <c r="BI104" s="26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33"/>
      <c r="BU104" s="33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3"/>
      <c r="CH104" s="33"/>
      <c r="CI104" s="34"/>
      <c r="CJ104" s="34"/>
      <c r="CK104" s="5"/>
      <c r="CL104" s="5"/>
      <c r="CM104" s="5"/>
      <c r="CN104" s="5"/>
    </row>
    <row r="105" spans="56:92" ht="13.5" customHeight="1">
      <c r="BD105" s="12"/>
      <c r="BE105" s="12"/>
      <c r="BF105" s="12"/>
      <c r="BG105" s="25"/>
      <c r="BH105" s="25"/>
      <c r="BI105" s="26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33"/>
      <c r="BU105" s="33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3"/>
      <c r="CH105" s="33"/>
      <c r="CI105" s="34"/>
      <c r="CJ105" s="34"/>
      <c r="CK105" s="5"/>
      <c r="CL105" s="5"/>
      <c r="CM105" s="5"/>
      <c r="CN105" s="5"/>
    </row>
    <row r="106" spans="56:92" ht="13.5" customHeight="1">
      <c r="BD106" s="12"/>
      <c r="BE106" s="12"/>
      <c r="BF106" s="12"/>
      <c r="BG106" s="25"/>
      <c r="BH106" s="25"/>
      <c r="BI106" s="26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33"/>
      <c r="BU106" s="33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3"/>
      <c r="CH106" s="33"/>
      <c r="CI106" s="34"/>
      <c r="CJ106" s="34"/>
      <c r="CK106" s="5"/>
      <c r="CL106" s="5"/>
      <c r="CM106" s="5"/>
      <c r="CN106" s="5"/>
    </row>
    <row r="107" spans="56:92" ht="13.5" customHeight="1">
      <c r="BD107" s="12"/>
      <c r="BE107" s="12"/>
      <c r="BF107" s="12"/>
      <c r="BG107" s="25"/>
      <c r="BH107" s="25"/>
      <c r="BI107" s="26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33"/>
      <c r="BU107" s="33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3"/>
      <c r="CH107" s="33"/>
      <c r="CI107" s="34"/>
      <c r="CJ107" s="34"/>
      <c r="CK107" s="5"/>
      <c r="CL107" s="5"/>
      <c r="CM107" s="5"/>
      <c r="CN107" s="5"/>
    </row>
    <row r="108" spans="56:92" ht="13.5" customHeight="1">
      <c r="BD108" s="12"/>
      <c r="BE108" s="12"/>
      <c r="BF108" s="12"/>
      <c r="BG108" s="25"/>
      <c r="BH108" s="25"/>
      <c r="BI108" s="26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33"/>
      <c r="BU108" s="33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3"/>
      <c r="CH108" s="33"/>
      <c r="CI108" s="34"/>
      <c r="CJ108" s="34"/>
      <c r="CK108" s="5"/>
      <c r="CL108" s="5"/>
      <c r="CM108" s="5"/>
      <c r="CN108" s="5"/>
    </row>
    <row r="109" spans="56:92" ht="13.5" customHeight="1">
      <c r="BD109" s="12"/>
      <c r="BE109" s="12"/>
      <c r="BF109" s="12"/>
      <c r="BG109" s="25"/>
      <c r="BH109" s="25"/>
      <c r="BI109" s="26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33"/>
      <c r="BU109" s="33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3"/>
      <c r="CH109" s="33"/>
      <c r="CI109" s="34"/>
      <c r="CJ109" s="34"/>
      <c r="CK109" s="5"/>
      <c r="CL109" s="5"/>
      <c r="CM109" s="5"/>
      <c r="CN109" s="5"/>
    </row>
    <row r="110" spans="56:92" ht="13.5" customHeight="1">
      <c r="BD110" s="12"/>
      <c r="BE110" s="12"/>
      <c r="BF110" s="12"/>
      <c r="BG110" s="25"/>
      <c r="BH110" s="25"/>
      <c r="BI110" s="26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33"/>
      <c r="BU110" s="33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3"/>
      <c r="CH110" s="33"/>
      <c r="CI110" s="34"/>
      <c r="CJ110" s="34"/>
      <c r="CK110" s="5"/>
      <c r="CL110" s="5"/>
      <c r="CM110" s="5"/>
      <c r="CN110" s="5"/>
    </row>
    <row r="111" spans="56:92" ht="13.5" customHeight="1">
      <c r="BD111" s="12"/>
      <c r="BE111" s="12"/>
      <c r="BF111" s="12"/>
      <c r="BG111" s="25"/>
      <c r="BH111" s="25"/>
      <c r="BI111" s="26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33"/>
      <c r="BU111" s="33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3"/>
      <c r="CH111" s="33"/>
      <c r="CI111" s="34"/>
      <c r="CJ111" s="34"/>
      <c r="CK111" s="5"/>
      <c r="CL111" s="5"/>
      <c r="CM111" s="5"/>
      <c r="CN111" s="5"/>
    </row>
    <row r="112" spans="56:92" ht="13.5" customHeight="1">
      <c r="BD112" s="12"/>
      <c r="BE112" s="12"/>
      <c r="BF112" s="12"/>
      <c r="BG112" s="25"/>
      <c r="BH112" s="25"/>
      <c r="BI112" s="26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33"/>
      <c r="BU112" s="33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3"/>
      <c r="CH112" s="33"/>
      <c r="CI112" s="34"/>
      <c r="CJ112" s="34"/>
      <c r="CK112" s="5"/>
      <c r="CL112" s="5"/>
      <c r="CM112" s="5"/>
      <c r="CN112" s="5"/>
    </row>
    <row r="113" spans="56:92" ht="13.5" customHeight="1">
      <c r="BD113" s="12"/>
      <c r="BE113" s="12"/>
      <c r="BF113" s="12"/>
      <c r="BG113" s="25"/>
      <c r="BH113" s="25"/>
      <c r="BI113" s="26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33"/>
      <c r="BU113" s="33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3"/>
      <c r="CH113" s="33"/>
      <c r="CI113" s="34"/>
      <c r="CJ113" s="34"/>
      <c r="CK113" s="5"/>
      <c r="CL113" s="5"/>
      <c r="CM113" s="5"/>
      <c r="CN113" s="5"/>
    </row>
    <row r="114" spans="56:92" ht="13.5" customHeight="1">
      <c r="BD114" s="12"/>
      <c r="BE114" s="12"/>
      <c r="BF114" s="12"/>
      <c r="BG114" s="25"/>
      <c r="BH114" s="25"/>
      <c r="BI114" s="26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33"/>
      <c r="BU114" s="33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3"/>
      <c r="CH114" s="33"/>
      <c r="CI114" s="34"/>
      <c r="CJ114" s="34"/>
      <c r="CK114" s="5"/>
      <c r="CL114" s="5"/>
      <c r="CM114" s="5"/>
      <c r="CN114" s="5"/>
    </row>
    <row r="115" spans="56:92" ht="13.5" customHeight="1">
      <c r="BD115" s="12"/>
      <c r="BE115" s="12"/>
      <c r="BF115" s="12"/>
      <c r="BG115" s="25"/>
      <c r="BH115" s="25"/>
      <c r="BI115" s="26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33"/>
      <c r="BU115" s="33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3"/>
      <c r="CH115" s="33"/>
      <c r="CI115" s="34"/>
      <c r="CJ115" s="34"/>
      <c r="CK115" s="5"/>
      <c r="CL115" s="5"/>
      <c r="CM115" s="5"/>
      <c r="CN115" s="5"/>
    </row>
    <row r="116" spans="56:92" ht="13.5" customHeight="1">
      <c r="BD116" s="12"/>
      <c r="BE116" s="12"/>
      <c r="BF116" s="12"/>
      <c r="BG116" s="25"/>
      <c r="BH116" s="25"/>
      <c r="BI116" s="26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33"/>
      <c r="BU116" s="33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3"/>
      <c r="CH116" s="33"/>
      <c r="CI116" s="34"/>
      <c r="CJ116" s="34"/>
      <c r="CK116" s="5"/>
      <c r="CL116" s="5"/>
      <c r="CM116" s="5"/>
      <c r="CN116" s="5"/>
    </row>
    <row r="117" spans="56:92" ht="13.5" customHeight="1">
      <c r="BD117" s="12"/>
      <c r="BE117" s="12"/>
      <c r="BF117" s="12"/>
      <c r="BG117" s="25"/>
      <c r="BH117" s="25"/>
      <c r="BI117" s="26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33"/>
      <c r="BU117" s="33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3"/>
      <c r="CH117" s="33"/>
      <c r="CI117" s="34"/>
      <c r="CJ117" s="34"/>
      <c r="CK117" s="5"/>
      <c r="CL117" s="5"/>
      <c r="CM117" s="5"/>
      <c r="CN117" s="5"/>
    </row>
    <row r="118" spans="56:92" ht="13.5" customHeight="1">
      <c r="BD118" s="12"/>
      <c r="BE118" s="12"/>
      <c r="BF118" s="12"/>
      <c r="BG118" s="25"/>
      <c r="BH118" s="25"/>
      <c r="BI118" s="26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33"/>
      <c r="BU118" s="33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3"/>
      <c r="CH118" s="33"/>
      <c r="CI118" s="34"/>
      <c r="CJ118" s="34"/>
      <c r="CK118" s="5"/>
      <c r="CL118" s="5"/>
      <c r="CM118" s="5"/>
      <c r="CN118" s="5"/>
    </row>
    <row r="119" spans="56:92" ht="13.5" customHeight="1">
      <c r="BD119" s="12"/>
      <c r="BE119" s="12"/>
      <c r="BF119" s="12"/>
      <c r="BG119" s="25"/>
      <c r="BH119" s="25"/>
      <c r="BI119" s="26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33"/>
      <c r="BU119" s="33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3"/>
      <c r="CH119" s="33"/>
      <c r="CI119" s="34"/>
      <c r="CJ119" s="34"/>
      <c r="CK119" s="5"/>
      <c r="CL119" s="5"/>
      <c r="CM119" s="5"/>
      <c r="CN119" s="5"/>
    </row>
    <row r="120" spans="56:92" ht="13.5" customHeight="1">
      <c r="BD120" s="12"/>
      <c r="BE120" s="12"/>
      <c r="BF120" s="12"/>
      <c r="BG120" s="25"/>
      <c r="BH120" s="25"/>
      <c r="BI120" s="26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33"/>
      <c r="BU120" s="33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3"/>
      <c r="CH120" s="33"/>
      <c r="CI120" s="34"/>
      <c r="CJ120" s="34"/>
      <c r="CK120" s="5"/>
      <c r="CL120" s="5"/>
      <c r="CM120" s="5"/>
      <c r="CN120" s="5"/>
    </row>
    <row r="121" spans="56:92" ht="13.5" customHeight="1">
      <c r="BD121" s="12"/>
      <c r="BE121" s="12"/>
      <c r="BF121" s="12"/>
      <c r="BG121" s="25"/>
      <c r="BH121" s="25"/>
      <c r="BI121" s="26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33"/>
      <c r="BU121" s="33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3"/>
      <c r="CH121" s="33"/>
      <c r="CI121" s="34"/>
      <c r="CJ121" s="34"/>
      <c r="CK121" s="5"/>
      <c r="CL121" s="5"/>
      <c r="CM121" s="5"/>
      <c r="CN121" s="5"/>
    </row>
    <row r="122" spans="56:92" ht="13.5" customHeight="1">
      <c r="BD122" s="12"/>
      <c r="BE122" s="12"/>
      <c r="BF122" s="12"/>
      <c r="BG122" s="25"/>
      <c r="BH122" s="25"/>
      <c r="BI122" s="26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33"/>
      <c r="BU122" s="33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3"/>
      <c r="CH122" s="33"/>
      <c r="CI122" s="34"/>
      <c r="CJ122" s="34"/>
      <c r="CK122" s="5"/>
      <c r="CL122" s="5"/>
      <c r="CM122" s="5"/>
      <c r="CN122" s="5"/>
    </row>
    <row r="123" spans="56:92" ht="13.5" customHeight="1">
      <c r="BD123" s="12"/>
      <c r="BE123" s="12"/>
      <c r="BF123" s="12"/>
      <c r="BG123" s="25"/>
      <c r="BH123" s="25"/>
      <c r="BI123" s="26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33"/>
      <c r="BU123" s="33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3"/>
      <c r="CH123" s="33"/>
      <c r="CI123" s="34"/>
      <c r="CJ123" s="34"/>
      <c r="CK123" s="5"/>
      <c r="CL123" s="5"/>
      <c r="CM123" s="5"/>
      <c r="CN123" s="5"/>
    </row>
    <row r="124" spans="56:92" ht="13.5" customHeight="1">
      <c r="BD124" s="12"/>
      <c r="BE124" s="12"/>
      <c r="BF124" s="12"/>
      <c r="BG124" s="25"/>
      <c r="BH124" s="25"/>
      <c r="BI124" s="26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33"/>
      <c r="BU124" s="33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3"/>
      <c r="CH124" s="33"/>
      <c r="CI124" s="34"/>
      <c r="CJ124" s="34"/>
      <c r="CK124" s="5"/>
      <c r="CL124" s="5"/>
      <c r="CM124" s="5"/>
      <c r="CN124" s="5"/>
    </row>
    <row r="125" spans="56:92" ht="13.5" customHeight="1">
      <c r="BD125" s="12"/>
      <c r="BE125" s="12"/>
      <c r="BF125" s="12"/>
      <c r="BG125" s="25"/>
      <c r="BH125" s="25"/>
      <c r="BI125" s="26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33"/>
      <c r="BU125" s="33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3"/>
      <c r="CH125" s="33"/>
      <c r="CI125" s="34"/>
      <c r="CJ125" s="34"/>
      <c r="CK125" s="5"/>
      <c r="CL125" s="5"/>
      <c r="CM125" s="5"/>
      <c r="CN125" s="5"/>
    </row>
    <row r="126" spans="56:92" ht="13.5" customHeight="1">
      <c r="BD126" s="12"/>
      <c r="BE126" s="12"/>
      <c r="BF126" s="12"/>
      <c r="BG126" s="25"/>
      <c r="BH126" s="25"/>
      <c r="BI126" s="26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33"/>
      <c r="BU126" s="33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3"/>
      <c r="CH126" s="33"/>
      <c r="CI126" s="34"/>
      <c r="CJ126" s="34"/>
      <c r="CK126" s="5"/>
      <c r="CL126" s="5"/>
      <c r="CM126" s="5"/>
      <c r="CN126" s="5"/>
    </row>
    <row r="127" spans="56:92" ht="13.5" customHeight="1">
      <c r="BD127" s="12"/>
      <c r="BE127" s="12"/>
      <c r="BF127" s="12"/>
      <c r="BG127" s="25"/>
      <c r="BH127" s="25"/>
      <c r="BI127" s="26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33"/>
      <c r="BU127" s="33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3"/>
      <c r="CH127" s="33"/>
      <c r="CI127" s="34"/>
      <c r="CJ127" s="34"/>
      <c r="CK127" s="5"/>
      <c r="CL127" s="5"/>
      <c r="CM127" s="5"/>
      <c r="CN127" s="5"/>
    </row>
    <row r="128" spans="56:92" ht="13.5" customHeight="1">
      <c r="BD128" s="12"/>
      <c r="BE128" s="12"/>
      <c r="BF128" s="12"/>
      <c r="BG128" s="25"/>
      <c r="BH128" s="25"/>
      <c r="BI128" s="26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33"/>
      <c r="BU128" s="33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3"/>
      <c r="CH128" s="33"/>
      <c r="CI128" s="34"/>
      <c r="CJ128" s="34"/>
      <c r="CK128" s="5"/>
      <c r="CL128" s="5"/>
      <c r="CM128" s="5"/>
      <c r="CN128" s="5"/>
    </row>
    <row r="129" spans="56:92" ht="13.5" customHeight="1">
      <c r="BD129" s="12"/>
      <c r="BE129" s="12"/>
      <c r="BF129" s="12"/>
      <c r="BG129" s="25"/>
      <c r="BH129" s="25"/>
      <c r="BI129" s="26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33"/>
      <c r="BU129" s="33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3"/>
      <c r="CH129" s="33"/>
      <c r="CI129" s="34"/>
      <c r="CJ129" s="34"/>
      <c r="CK129" s="5"/>
      <c r="CL129" s="5"/>
      <c r="CM129" s="5"/>
      <c r="CN129" s="5"/>
    </row>
    <row r="130" spans="56:92" ht="13.5" customHeight="1">
      <c r="BD130" s="12"/>
      <c r="BE130" s="12"/>
      <c r="BF130" s="12"/>
      <c r="BG130" s="25"/>
      <c r="BH130" s="25"/>
      <c r="BI130" s="26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33"/>
      <c r="BU130" s="33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3"/>
      <c r="CH130" s="33"/>
      <c r="CI130" s="34"/>
      <c r="CJ130" s="34"/>
      <c r="CK130" s="5"/>
      <c r="CL130" s="5"/>
      <c r="CM130" s="5"/>
      <c r="CN130" s="5"/>
    </row>
    <row r="131" spans="56:92" ht="13.5" customHeight="1">
      <c r="BD131" s="12"/>
      <c r="BE131" s="12"/>
      <c r="BF131" s="12"/>
      <c r="BG131" s="25"/>
      <c r="BH131" s="25"/>
      <c r="BI131" s="26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33"/>
      <c r="BU131" s="33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3"/>
      <c r="CH131" s="33"/>
      <c r="CI131" s="34"/>
      <c r="CJ131" s="34"/>
      <c r="CK131" s="5"/>
      <c r="CL131" s="5"/>
      <c r="CM131" s="5"/>
      <c r="CN131" s="5"/>
    </row>
    <row r="132" spans="56:92" ht="13.5" customHeight="1">
      <c r="BD132" s="12"/>
      <c r="BE132" s="12"/>
      <c r="BF132" s="12"/>
      <c r="BG132" s="25"/>
      <c r="BH132" s="25"/>
      <c r="BI132" s="26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33"/>
      <c r="BU132" s="33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3"/>
      <c r="CH132" s="33"/>
      <c r="CI132" s="34"/>
      <c r="CJ132" s="34"/>
      <c r="CK132" s="5"/>
      <c r="CL132" s="5"/>
      <c r="CM132" s="5"/>
      <c r="CN132" s="5"/>
    </row>
    <row r="133" spans="56:92" ht="13.5" customHeight="1">
      <c r="BD133" s="12"/>
      <c r="BE133" s="12"/>
      <c r="BF133" s="12"/>
      <c r="BG133" s="25"/>
      <c r="BH133" s="25"/>
      <c r="BI133" s="26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33"/>
      <c r="BU133" s="33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3"/>
      <c r="CH133" s="33"/>
      <c r="CI133" s="34"/>
      <c r="CJ133" s="34"/>
      <c r="CK133" s="5"/>
      <c r="CL133" s="5"/>
      <c r="CM133" s="5"/>
      <c r="CN133" s="5"/>
    </row>
    <row r="134" spans="56:92" ht="13.5" customHeight="1">
      <c r="BD134" s="12"/>
      <c r="BE134" s="12"/>
      <c r="BF134" s="12"/>
      <c r="BG134" s="25"/>
      <c r="BH134" s="25"/>
      <c r="BI134" s="26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33"/>
      <c r="BU134" s="33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3"/>
      <c r="CH134" s="33"/>
      <c r="CI134" s="34"/>
      <c r="CJ134" s="34"/>
      <c r="CK134" s="5"/>
      <c r="CL134" s="5"/>
      <c r="CM134" s="5"/>
      <c r="CN134" s="5"/>
    </row>
    <row r="135" spans="56:92" ht="13.5" customHeight="1">
      <c r="BD135" s="12"/>
      <c r="BE135" s="12"/>
      <c r="BF135" s="12"/>
      <c r="BG135" s="25"/>
      <c r="BH135" s="25"/>
      <c r="BI135" s="26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33"/>
      <c r="BU135" s="33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3"/>
      <c r="CH135" s="33"/>
      <c r="CI135" s="34"/>
      <c r="CJ135" s="34"/>
      <c r="CK135" s="5"/>
      <c r="CL135" s="5"/>
      <c r="CM135" s="5"/>
      <c r="CN135" s="5"/>
    </row>
    <row r="136" spans="56:92" ht="13.5" customHeight="1">
      <c r="BD136" s="12"/>
      <c r="BE136" s="12"/>
      <c r="BF136" s="12"/>
      <c r="BG136" s="25"/>
      <c r="BH136" s="25"/>
      <c r="BI136" s="26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33"/>
      <c r="BU136" s="33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3"/>
      <c r="CH136" s="33"/>
      <c r="CI136" s="34"/>
      <c r="CJ136" s="34"/>
      <c r="CK136" s="5"/>
      <c r="CL136" s="5"/>
      <c r="CM136" s="5"/>
      <c r="CN136" s="5"/>
    </row>
    <row r="137" spans="56:92" ht="13.5" customHeight="1">
      <c r="BD137" s="12"/>
      <c r="BE137" s="12"/>
      <c r="BF137" s="12"/>
      <c r="BG137" s="25"/>
      <c r="BH137" s="25"/>
      <c r="BI137" s="26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33"/>
      <c r="BU137" s="33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3"/>
      <c r="CH137" s="33"/>
      <c r="CI137" s="34"/>
      <c r="CJ137" s="34"/>
      <c r="CK137" s="5"/>
      <c r="CL137" s="5"/>
      <c r="CM137" s="5"/>
      <c r="CN137" s="5"/>
    </row>
    <row r="138" spans="56:92" ht="13.5" customHeight="1">
      <c r="BD138" s="12"/>
      <c r="BE138" s="12"/>
      <c r="BF138" s="12"/>
      <c r="BG138" s="25"/>
      <c r="BH138" s="25"/>
      <c r="BI138" s="26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33"/>
      <c r="BU138" s="33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3"/>
      <c r="CH138" s="33"/>
      <c r="CI138" s="34"/>
      <c r="CJ138" s="34"/>
      <c r="CK138" s="5"/>
      <c r="CL138" s="5"/>
      <c r="CM138" s="5"/>
      <c r="CN138" s="5"/>
    </row>
    <row r="139" spans="56:92" ht="13.5" customHeight="1">
      <c r="BD139" s="12"/>
      <c r="BE139" s="12"/>
      <c r="BF139" s="12"/>
      <c r="BG139" s="25"/>
      <c r="BH139" s="25"/>
      <c r="BI139" s="26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33"/>
      <c r="BU139" s="33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3"/>
      <c r="CH139" s="33"/>
      <c r="CI139" s="34"/>
      <c r="CJ139" s="34"/>
      <c r="CK139" s="5"/>
      <c r="CL139" s="5"/>
      <c r="CM139" s="5"/>
      <c r="CN139" s="5"/>
    </row>
    <row r="140" spans="56:92" ht="13.5" customHeight="1">
      <c r="BD140" s="12"/>
      <c r="BE140" s="12"/>
      <c r="BF140" s="12"/>
      <c r="BG140" s="25"/>
      <c r="BH140" s="25"/>
      <c r="BI140" s="26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33"/>
      <c r="BU140" s="33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3"/>
      <c r="CH140" s="33"/>
      <c r="CI140" s="34"/>
      <c r="CJ140" s="34"/>
      <c r="CK140" s="5"/>
      <c r="CL140" s="5"/>
      <c r="CM140" s="5"/>
      <c r="CN140" s="5"/>
    </row>
    <row r="141" spans="56:92" ht="13.5" customHeight="1">
      <c r="BD141" s="12"/>
      <c r="BE141" s="12"/>
      <c r="BF141" s="12"/>
      <c r="BG141" s="25"/>
      <c r="BH141" s="25"/>
      <c r="BI141" s="26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33"/>
      <c r="BU141" s="33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3"/>
      <c r="CH141" s="33"/>
      <c r="CI141" s="34"/>
      <c r="CJ141" s="34"/>
      <c r="CK141" s="5"/>
      <c r="CL141" s="5"/>
      <c r="CM141" s="5"/>
      <c r="CN141" s="5"/>
    </row>
    <row r="142" spans="56:92" ht="13.5" customHeight="1">
      <c r="BD142" s="12"/>
      <c r="BE142" s="12"/>
      <c r="BF142" s="12"/>
      <c r="BG142" s="25"/>
      <c r="BH142" s="25"/>
      <c r="BI142" s="26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33"/>
      <c r="BU142" s="33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3"/>
      <c r="CH142" s="33"/>
      <c r="CI142" s="34"/>
      <c r="CJ142" s="34"/>
      <c r="CK142" s="5"/>
      <c r="CL142" s="5"/>
      <c r="CM142" s="5"/>
      <c r="CN142" s="5"/>
    </row>
    <row r="143" spans="56:92" ht="13.5" customHeight="1">
      <c r="BD143" s="12"/>
      <c r="BE143" s="12"/>
      <c r="BF143" s="12"/>
      <c r="BG143" s="25"/>
      <c r="BH143" s="25"/>
      <c r="BI143" s="26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33"/>
      <c r="BU143" s="33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3"/>
      <c r="CH143" s="33"/>
      <c r="CI143" s="34"/>
      <c r="CJ143" s="34"/>
      <c r="CK143" s="5"/>
      <c r="CL143" s="5"/>
      <c r="CM143" s="5"/>
      <c r="CN143" s="5"/>
    </row>
    <row r="144" spans="56:92" ht="13.5" customHeight="1">
      <c r="BD144" s="12"/>
      <c r="BE144" s="12"/>
      <c r="BF144" s="12"/>
      <c r="BG144" s="25"/>
      <c r="BH144" s="25"/>
      <c r="BI144" s="26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33"/>
      <c r="BU144" s="33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3"/>
      <c r="CH144" s="33"/>
      <c r="CI144" s="34"/>
      <c r="CJ144" s="34"/>
      <c r="CK144" s="5"/>
      <c r="CL144" s="5"/>
      <c r="CM144" s="5"/>
      <c r="CN144" s="5"/>
    </row>
    <row r="145" spans="56:92" ht="13.5" customHeight="1">
      <c r="BD145" s="12"/>
      <c r="BE145" s="12"/>
      <c r="BF145" s="12"/>
      <c r="BG145" s="25"/>
      <c r="BH145" s="25"/>
      <c r="BI145" s="26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33"/>
      <c r="BU145" s="33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3"/>
      <c r="CH145" s="33"/>
      <c r="CI145" s="34"/>
      <c r="CJ145" s="34"/>
      <c r="CK145" s="5"/>
      <c r="CL145" s="5"/>
      <c r="CM145" s="5"/>
      <c r="CN145" s="5"/>
    </row>
    <row r="146" spans="56:92" ht="13.5" customHeight="1">
      <c r="BD146" s="12"/>
      <c r="BE146" s="12"/>
      <c r="BF146" s="12"/>
      <c r="BG146" s="25"/>
      <c r="BH146" s="25"/>
      <c r="BI146" s="26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33"/>
      <c r="BU146" s="33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3"/>
      <c r="CH146" s="33"/>
      <c r="CI146" s="34"/>
      <c r="CJ146" s="34"/>
      <c r="CK146" s="5"/>
      <c r="CL146" s="5"/>
      <c r="CM146" s="5"/>
      <c r="CN146" s="5"/>
    </row>
    <row r="147" spans="56:92" ht="13.5" customHeight="1">
      <c r="BD147" s="12"/>
      <c r="BE147" s="12"/>
      <c r="BF147" s="12"/>
      <c r="BG147" s="25"/>
      <c r="BH147" s="25"/>
      <c r="BI147" s="26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33"/>
      <c r="BU147" s="33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3"/>
      <c r="CH147" s="33"/>
      <c r="CI147" s="34"/>
      <c r="CJ147" s="34"/>
      <c r="CK147" s="5"/>
      <c r="CL147" s="5"/>
      <c r="CM147" s="5"/>
      <c r="CN147" s="5"/>
    </row>
    <row r="148" spans="56:92" ht="13.5" customHeight="1">
      <c r="BD148" s="12"/>
      <c r="BE148" s="12"/>
      <c r="BF148" s="12"/>
      <c r="BG148" s="25"/>
      <c r="BH148" s="25"/>
      <c r="BI148" s="26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33"/>
      <c r="BU148" s="33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3"/>
      <c r="CH148" s="33"/>
      <c r="CI148" s="34"/>
      <c r="CJ148" s="34"/>
      <c r="CK148" s="5"/>
      <c r="CL148" s="5"/>
      <c r="CM148" s="5"/>
      <c r="CN148" s="5"/>
    </row>
    <row r="149" spans="56:92" ht="13.5" customHeight="1">
      <c r="BD149" s="12"/>
      <c r="BE149" s="12"/>
      <c r="BF149" s="12"/>
      <c r="BG149" s="25"/>
      <c r="BH149" s="25"/>
      <c r="BI149" s="26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33"/>
      <c r="BU149" s="33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3"/>
      <c r="CH149" s="33"/>
      <c r="CI149" s="34"/>
      <c r="CJ149" s="34"/>
      <c r="CK149" s="5"/>
      <c r="CL149" s="5"/>
      <c r="CM149" s="5"/>
      <c r="CN149" s="5"/>
    </row>
    <row r="150" spans="56:92" ht="13.5" customHeight="1">
      <c r="BD150" s="12"/>
      <c r="BE150" s="12"/>
      <c r="BF150" s="12"/>
      <c r="BG150" s="25"/>
      <c r="BH150" s="25"/>
      <c r="BI150" s="26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33"/>
      <c r="BU150" s="33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3"/>
      <c r="CH150" s="33"/>
      <c r="CI150" s="34"/>
      <c r="CJ150" s="34"/>
      <c r="CK150" s="5"/>
      <c r="CL150" s="5"/>
      <c r="CM150" s="5"/>
      <c r="CN150" s="5"/>
    </row>
    <row r="151" spans="56:92" ht="13.5" customHeight="1">
      <c r="BD151" s="12"/>
      <c r="BE151" s="12"/>
      <c r="BF151" s="12"/>
      <c r="BG151" s="25"/>
      <c r="BH151" s="25"/>
      <c r="BI151" s="26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33"/>
      <c r="BU151" s="33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3"/>
      <c r="CH151" s="33"/>
      <c r="CI151" s="34"/>
      <c r="CJ151" s="34"/>
      <c r="CK151" s="5"/>
      <c r="CL151" s="5"/>
      <c r="CM151" s="5"/>
      <c r="CN151" s="5"/>
    </row>
    <row r="152" spans="56:92" ht="13.5" customHeight="1">
      <c r="BD152" s="12"/>
      <c r="BE152" s="12"/>
      <c r="BF152" s="12"/>
      <c r="BG152" s="25"/>
      <c r="BH152" s="25"/>
      <c r="BI152" s="26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33"/>
      <c r="BU152" s="33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3"/>
      <c r="CH152" s="33"/>
      <c r="CI152" s="34"/>
      <c r="CJ152" s="34"/>
      <c r="CK152" s="5"/>
      <c r="CL152" s="5"/>
      <c r="CM152" s="5"/>
      <c r="CN152" s="5"/>
    </row>
    <row r="153" spans="56:92" ht="13.5" customHeight="1">
      <c r="BD153" s="12"/>
      <c r="BE153" s="12"/>
      <c r="BF153" s="12"/>
      <c r="BG153" s="25"/>
      <c r="BH153" s="25"/>
      <c r="BI153" s="26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33"/>
      <c r="BU153" s="33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3"/>
      <c r="CH153" s="33"/>
      <c r="CI153" s="34"/>
      <c r="CJ153" s="34"/>
      <c r="CK153" s="5"/>
      <c r="CL153" s="5"/>
      <c r="CM153" s="5"/>
      <c r="CN153" s="5"/>
    </row>
    <row r="154" spans="56:92" ht="13.5" customHeight="1">
      <c r="BD154" s="12"/>
      <c r="BE154" s="12"/>
      <c r="BF154" s="12"/>
      <c r="BG154" s="25"/>
      <c r="BH154" s="25"/>
      <c r="BI154" s="26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33"/>
      <c r="BU154" s="33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3"/>
      <c r="CH154" s="33"/>
      <c r="CI154" s="34"/>
      <c r="CJ154" s="34"/>
      <c r="CK154" s="5"/>
      <c r="CL154" s="5"/>
      <c r="CM154" s="5"/>
      <c r="CN154" s="5"/>
    </row>
    <row r="155" spans="56:92" ht="13.5" customHeight="1">
      <c r="BD155" s="12"/>
      <c r="BE155" s="12"/>
      <c r="BF155" s="12"/>
      <c r="BG155" s="25"/>
      <c r="BH155" s="25"/>
      <c r="BI155" s="26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33"/>
      <c r="BU155" s="33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3"/>
      <c r="CH155" s="33"/>
      <c r="CI155" s="34"/>
      <c r="CJ155" s="34"/>
      <c r="CK155" s="5"/>
      <c r="CL155" s="5"/>
      <c r="CM155" s="5"/>
      <c r="CN155" s="5"/>
    </row>
    <row r="156" spans="56:92" ht="13.5" customHeight="1">
      <c r="BD156" s="12"/>
      <c r="BE156" s="12"/>
      <c r="BF156" s="12"/>
      <c r="BG156" s="25"/>
      <c r="BH156" s="25"/>
      <c r="BI156" s="26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33"/>
      <c r="BU156" s="33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3"/>
      <c r="CH156" s="33"/>
      <c r="CI156" s="34"/>
      <c r="CJ156" s="34"/>
      <c r="CK156" s="5"/>
      <c r="CL156" s="5"/>
      <c r="CM156" s="5"/>
      <c r="CN156" s="5"/>
    </row>
    <row r="157" spans="56:92" ht="13.5" customHeight="1">
      <c r="BD157" s="12"/>
      <c r="BE157" s="12"/>
      <c r="BF157" s="12"/>
      <c r="BG157" s="25"/>
      <c r="BH157" s="25"/>
      <c r="BI157" s="26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33"/>
      <c r="BU157" s="33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3"/>
      <c r="CH157" s="33"/>
      <c r="CI157" s="34"/>
      <c r="CJ157" s="34"/>
      <c r="CK157" s="5"/>
      <c r="CL157" s="5"/>
      <c r="CM157" s="5"/>
      <c r="CN157" s="5"/>
    </row>
    <row r="158" spans="56:92" ht="13.5" customHeight="1">
      <c r="BD158" s="12"/>
      <c r="BE158" s="12"/>
      <c r="BF158" s="12"/>
      <c r="BG158" s="25"/>
      <c r="BH158" s="25"/>
      <c r="BI158" s="26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33"/>
      <c r="BU158" s="33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3"/>
      <c r="CH158" s="33"/>
      <c r="CI158" s="34"/>
      <c r="CJ158" s="34"/>
      <c r="CK158" s="5"/>
      <c r="CL158" s="5"/>
      <c r="CM158" s="5"/>
      <c r="CN158" s="5"/>
    </row>
    <row r="159" spans="56:92" ht="13.5" customHeight="1">
      <c r="BD159" s="12"/>
      <c r="BE159" s="12"/>
      <c r="BF159" s="12"/>
      <c r="BG159" s="25"/>
      <c r="BH159" s="25"/>
      <c r="BI159" s="26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33"/>
      <c r="BU159" s="33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3"/>
      <c r="CH159" s="33"/>
      <c r="CI159" s="34"/>
      <c r="CJ159" s="34"/>
      <c r="CK159" s="5"/>
      <c r="CL159" s="5"/>
      <c r="CM159" s="5"/>
      <c r="CN159" s="5"/>
    </row>
    <row r="160" spans="56:92" ht="13.5" customHeight="1">
      <c r="BD160" s="12"/>
      <c r="BE160" s="12"/>
      <c r="BF160" s="12"/>
      <c r="BG160" s="25"/>
      <c r="BH160" s="25"/>
      <c r="BI160" s="26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33"/>
      <c r="BU160" s="33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3"/>
      <c r="CH160" s="33"/>
      <c r="CI160" s="34"/>
      <c r="CJ160" s="34"/>
      <c r="CK160" s="5"/>
      <c r="CL160" s="5"/>
      <c r="CM160" s="5"/>
      <c r="CN160" s="5"/>
    </row>
    <row r="161" spans="56:92" ht="13.5" customHeight="1">
      <c r="BD161" s="12"/>
      <c r="BE161" s="12"/>
      <c r="BF161" s="12"/>
      <c r="BG161" s="25"/>
      <c r="BH161" s="25"/>
      <c r="BI161" s="26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33"/>
      <c r="BU161" s="33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3"/>
      <c r="CH161" s="33"/>
      <c r="CI161" s="34"/>
      <c r="CJ161" s="34"/>
      <c r="CK161" s="5"/>
      <c r="CL161" s="5"/>
      <c r="CM161" s="5"/>
      <c r="CN161" s="5"/>
    </row>
    <row r="162" spans="56:92" ht="13.5" customHeight="1">
      <c r="BD162" s="12"/>
      <c r="BE162" s="12"/>
      <c r="BF162" s="12"/>
      <c r="BG162" s="25"/>
      <c r="BH162" s="25"/>
      <c r="BI162" s="26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33"/>
      <c r="BU162" s="33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3"/>
      <c r="CH162" s="33"/>
      <c r="CI162" s="34"/>
      <c r="CJ162" s="34"/>
      <c r="CK162" s="5"/>
      <c r="CL162" s="5"/>
      <c r="CM162" s="5"/>
      <c r="CN162" s="5"/>
    </row>
    <row r="163" spans="56:92" ht="13.5" customHeight="1">
      <c r="BD163" s="12"/>
      <c r="BE163" s="12"/>
      <c r="BF163" s="12"/>
      <c r="BG163" s="25"/>
      <c r="BH163" s="25"/>
      <c r="BI163" s="26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33"/>
      <c r="BU163" s="33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3"/>
      <c r="CH163" s="33"/>
      <c r="CI163" s="34"/>
      <c r="CJ163" s="34"/>
      <c r="CK163" s="5"/>
      <c r="CL163" s="5"/>
      <c r="CM163" s="5"/>
      <c r="CN163" s="5"/>
    </row>
    <row r="164" spans="56:92" ht="13.5" customHeight="1">
      <c r="BD164" s="12"/>
      <c r="BE164" s="12"/>
      <c r="BF164" s="12"/>
      <c r="BG164" s="25"/>
      <c r="BH164" s="25"/>
      <c r="BI164" s="26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33"/>
      <c r="BU164" s="33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3"/>
      <c r="CH164" s="33"/>
      <c r="CI164" s="34"/>
      <c r="CJ164" s="34"/>
      <c r="CK164" s="5"/>
      <c r="CL164" s="5"/>
      <c r="CM164" s="5"/>
      <c r="CN164" s="5"/>
    </row>
    <row r="165" spans="56:92" ht="13.5" customHeight="1">
      <c r="BD165" s="12"/>
      <c r="BE165" s="12"/>
      <c r="BF165" s="12"/>
      <c r="BG165" s="25"/>
      <c r="BH165" s="25"/>
      <c r="BI165" s="26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33"/>
      <c r="BU165" s="33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3"/>
      <c r="CH165" s="33"/>
      <c r="CI165" s="34"/>
      <c r="CJ165" s="34"/>
      <c r="CK165" s="5"/>
      <c r="CL165" s="5"/>
      <c r="CM165" s="5"/>
      <c r="CN165" s="5"/>
    </row>
    <row r="166" spans="56:92" ht="13.5" customHeight="1">
      <c r="BD166" s="12"/>
      <c r="BE166" s="12"/>
      <c r="BF166" s="12"/>
      <c r="BG166" s="25"/>
      <c r="BH166" s="25"/>
      <c r="BI166" s="26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33"/>
      <c r="BU166" s="33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3"/>
      <c r="CH166" s="33"/>
      <c r="CI166" s="34"/>
      <c r="CJ166" s="34"/>
      <c r="CK166" s="5"/>
      <c r="CL166" s="5"/>
      <c r="CM166" s="5"/>
      <c r="CN166" s="5"/>
    </row>
    <row r="167" spans="56:92" ht="13.5" customHeight="1">
      <c r="BD167" s="12"/>
      <c r="BE167" s="12"/>
      <c r="BF167" s="12"/>
      <c r="BG167" s="25"/>
      <c r="BH167" s="25"/>
      <c r="BI167" s="26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33"/>
      <c r="BU167" s="33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3"/>
      <c r="CH167" s="33"/>
      <c r="CI167" s="34"/>
      <c r="CJ167" s="34"/>
      <c r="CK167" s="5"/>
      <c r="CL167" s="5"/>
      <c r="CM167" s="5"/>
      <c r="CN167" s="5"/>
    </row>
    <row r="168" spans="56:92" ht="13.5" customHeight="1">
      <c r="BD168" s="12"/>
      <c r="BE168" s="12"/>
      <c r="BF168" s="12"/>
      <c r="BG168" s="25"/>
      <c r="BH168" s="25"/>
      <c r="BI168" s="26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33"/>
      <c r="BU168" s="33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3"/>
      <c r="CH168" s="33"/>
      <c r="CI168" s="34"/>
      <c r="CJ168" s="34"/>
      <c r="CK168" s="5"/>
      <c r="CL168" s="5"/>
      <c r="CM168" s="5"/>
      <c r="CN168" s="5"/>
    </row>
    <row r="169" spans="56:92" ht="13.5" customHeight="1">
      <c r="BD169" s="12"/>
      <c r="BE169" s="12"/>
      <c r="BF169" s="12"/>
      <c r="BG169" s="25"/>
      <c r="BH169" s="25"/>
      <c r="BI169" s="26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33"/>
      <c r="BU169" s="33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3"/>
      <c r="CH169" s="33"/>
      <c r="CI169" s="34"/>
      <c r="CJ169" s="34"/>
      <c r="CK169" s="5"/>
      <c r="CL169" s="5"/>
      <c r="CM169" s="5"/>
      <c r="CN169" s="5"/>
    </row>
    <row r="170" spans="56:92" ht="13.5" customHeight="1">
      <c r="BD170" s="12"/>
      <c r="BE170" s="12"/>
      <c r="BF170" s="12"/>
      <c r="BG170" s="25"/>
      <c r="BH170" s="25"/>
      <c r="BI170" s="26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33"/>
      <c r="BU170" s="33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3"/>
      <c r="CH170" s="33"/>
      <c r="CI170" s="34"/>
      <c r="CJ170" s="34"/>
      <c r="CK170" s="5"/>
      <c r="CL170" s="5"/>
      <c r="CM170" s="5"/>
      <c r="CN170" s="5"/>
    </row>
    <row r="171" spans="56:92" ht="13.5" customHeight="1">
      <c r="BD171" s="12"/>
      <c r="BE171" s="12"/>
      <c r="BF171" s="12"/>
      <c r="BG171" s="25"/>
      <c r="BH171" s="25"/>
      <c r="BI171" s="26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33"/>
      <c r="BU171" s="33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3"/>
      <c r="CH171" s="33"/>
      <c r="CI171" s="34"/>
      <c r="CJ171" s="34"/>
      <c r="CK171" s="5"/>
      <c r="CL171" s="5"/>
      <c r="CM171" s="5"/>
      <c r="CN171" s="5"/>
    </row>
    <row r="172" spans="56:92" ht="13.5" customHeight="1">
      <c r="BD172" s="12"/>
      <c r="BE172" s="12"/>
      <c r="BF172" s="12"/>
      <c r="BG172" s="25"/>
      <c r="BH172" s="25"/>
      <c r="BI172" s="26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33"/>
      <c r="BU172" s="33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3"/>
      <c r="CH172" s="33"/>
      <c r="CI172" s="34"/>
      <c r="CJ172" s="34"/>
      <c r="CK172" s="5"/>
      <c r="CL172" s="5"/>
      <c r="CM172" s="5"/>
      <c r="CN172" s="5"/>
    </row>
    <row r="173" spans="56:92" ht="13.5" customHeight="1">
      <c r="BD173" s="12"/>
      <c r="BE173" s="12"/>
      <c r="BF173" s="12"/>
      <c r="BG173" s="25"/>
      <c r="BH173" s="25"/>
      <c r="BI173" s="26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33"/>
      <c r="BU173" s="33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3"/>
      <c r="CH173" s="33"/>
      <c r="CI173" s="34"/>
      <c r="CJ173" s="34"/>
      <c r="CK173" s="5"/>
      <c r="CL173" s="5"/>
      <c r="CM173" s="5"/>
      <c r="CN173" s="5"/>
    </row>
    <row r="174" spans="56:92" ht="13.5" customHeight="1">
      <c r="BD174" s="12"/>
      <c r="BE174" s="12"/>
      <c r="BF174" s="12"/>
      <c r="BG174" s="25"/>
      <c r="BH174" s="25"/>
      <c r="BI174" s="26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33"/>
      <c r="BU174" s="33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3"/>
      <c r="CH174" s="33"/>
      <c r="CI174" s="34"/>
      <c r="CJ174" s="34"/>
      <c r="CK174" s="5"/>
      <c r="CL174" s="5"/>
      <c r="CM174" s="5"/>
      <c r="CN174" s="5"/>
    </row>
    <row r="175" spans="56:92" ht="13.5" customHeight="1">
      <c r="BD175" s="12"/>
      <c r="BE175" s="12"/>
      <c r="BF175" s="12"/>
      <c r="BG175" s="25"/>
      <c r="BH175" s="25"/>
      <c r="BI175" s="26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33"/>
      <c r="BU175" s="33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3"/>
      <c r="CH175" s="33"/>
      <c r="CI175" s="34"/>
      <c r="CJ175" s="34"/>
      <c r="CK175" s="5"/>
      <c r="CL175" s="5"/>
      <c r="CM175" s="5"/>
      <c r="CN175" s="5"/>
    </row>
    <row r="176" spans="56:92" ht="13.5" customHeight="1">
      <c r="BD176" s="12"/>
      <c r="BE176" s="12"/>
      <c r="BF176" s="12"/>
      <c r="BG176" s="25"/>
      <c r="BH176" s="25"/>
      <c r="BI176" s="26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33"/>
      <c r="BU176" s="33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3"/>
      <c r="CH176" s="33"/>
      <c r="CI176" s="34"/>
      <c r="CJ176" s="34"/>
      <c r="CK176" s="5"/>
      <c r="CL176" s="5"/>
      <c r="CM176" s="5"/>
      <c r="CN176" s="5"/>
    </row>
    <row r="177" spans="56:92" ht="13.5" customHeight="1">
      <c r="BD177" s="12"/>
      <c r="BE177" s="12"/>
      <c r="BF177" s="12"/>
      <c r="BG177" s="25"/>
      <c r="BH177" s="25"/>
      <c r="BI177" s="26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33"/>
      <c r="BU177" s="33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3"/>
      <c r="CH177" s="33"/>
      <c r="CI177" s="34"/>
      <c r="CJ177" s="34"/>
      <c r="CK177" s="5"/>
      <c r="CL177" s="5"/>
      <c r="CM177" s="5"/>
      <c r="CN177" s="5"/>
    </row>
    <row r="178" spans="56:92" ht="13.5" customHeight="1">
      <c r="BD178" s="12"/>
      <c r="BE178" s="12"/>
      <c r="BF178" s="12"/>
      <c r="BG178" s="25"/>
      <c r="BH178" s="25"/>
      <c r="BI178" s="26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33"/>
      <c r="BU178" s="33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3"/>
      <c r="CH178" s="33"/>
      <c r="CI178" s="34"/>
      <c r="CJ178" s="34"/>
      <c r="CK178" s="5"/>
      <c r="CL178" s="5"/>
      <c r="CM178" s="5"/>
      <c r="CN178" s="5"/>
    </row>
    <row r="179" spans="56:92" ht="13.5" customHeight="1">
      <c r="BD179" s="12"/>
      <c r="BE179" s="12"/>
      <c r="BF179" s="12"/>
      <c r="BG179" s="25"/>
      <c r="BH179" s="25"/>
      <c r="BI179" s="26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33"/>
      <c r="BU179" s="33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3"/>
      <c r="CH179" s="33"/>
      <c r="CI179" s="34"/>
      <c r="CJ179" s="34"/>
      <c r="CK179" s="5"/>
      <c r="CL179" s="5"/>
      <c r="CM179" s="5"/>
      <c r="CN179" s="5"/>
    </row>
    <row r="180" spans="56:92" ht="13.5" customHeight="1">
      <c r="BD180" s="12"/>
      <c r="BE180" s="12"/>
      <c r="BF180" s="12"/>
      <c r="BG180" s="25"/>
      <c r="BH180" s="25"/>
      <c r="BI180" s="26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33"/>
      <c r="BU180" s="33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3"/>
      <c r="CH180" s="33"/>
      <c r="CI180" s="34"/>
      <c r="CJ180" s="34"/>
      <c r="CK180" s="5"/>
      <c r="CL180" s="5"/>
      <c r="CM180" s="5"/>
      <c r="CN180" s="5"/>
    </row>
    <row r="181" spans="56:92" ht="13.5" customHeight="1">
      <c r="BD181" s="12"/>
      <c r="BE181" s="12"/>
      <c r="BF181" s="12"/>
      <c r="BG181" s="25"/>
      <c r="BH181" s="25"/>
      <c r="BI181" s="26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33"/>
      <c r="BU181" s="33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3"/>
      <c r="CH181" s="33"/>
      <c r="CI181" s="34"/>
      <c r="CJ181" s="34"/>
      <c r="CK181" s="5"/>
      <c r="CL181" s="5"/>
      <c r="CM181" s="5"/>
      <c r="CN181" s="5"/>
    </row>
    <row r="182" spans="56:92" ht="13.5" customHeight="1">
      <c r="BD182" s="12"/>
      <c r="BE182" s="12"/>
      <c r="BF182" s="12"/>
      <c r="BG182" s="25"/>
      <c r="BH182" s="25"/>
      <c r="BI182" s="26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33"/>
      <c r="BU182" s="33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3"/>
      <c r="CH182" s="33"/>
      <c r="CI182" s="34"/>
      <c r="CJ182" s="34"/>
      <c r="CK182" s="5"/>
      <c r="CL182" s="5"/>
      <c r="CM182" s="5"/>
      <c r="CN182" s="5"/>
    </row>
    <row r="183" spans="56:92" ht="13.5" customHeight="1">
      <c r="BD183" s="12"/>
      <c r="BE183" s="12"/>
      <c r="BF183" s="12"/>
      <c r="BG183" s="25"/>
      <c r="BH183" s="25"/>
      <c r="BI183" s="26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33"/>
      <c r="BU183" s="33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3"/>
      <c r="CH183" s="33"/>
      <c r="CI183" s="34"/>
      <c r="CJ183" s="34"/>
      <c r="CK183" s="5"/>
      <c r="CL183" s="5"/>
      <c r="CM183" s="5"/>
      <c r="CN183" s="5"/>
    </row>
    <row r="184" spans="56:92" ht="13.5" customHeight="1">
      <c r="BD184" s="12"/>
      <c r="BE184" s="12"/>
      <c r="BF184" s="12"/>
      <c r="BG184" s="25"/>
      <c r="BH184" s="25"/>
      <c r="BI184" s="26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33"/>
      <c r="BU184" s="33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3"/>
      <c r="CH184" s="33"/>
      <c r="CI184" s="34"/>
      <c r="CJ184" s="34"/>
      <c r="CK184" s="5"/>
      <c r="CL184" s="5"/>
      <c r="CM184" s="5"/>
      <c r="CN184" s="5"/>
    </row>
    <row r="185" spans="56:92" ht="13.5" customHeight="1">
      <c r="BD185" s="12"/>
      <c r="BE185" s="12"/>
      <c r="BF185" s="12"/>
      <c r="BG185" s="25"/>
      <c r="BH185" s="25"/>
      <c r="BI185" s="26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33"/>
      <c r="BU185" s="33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3"/>
      <c r="CH185" s="33"/>
      <c r="CI185" s="34"/>
      <c r="CJ185" s="34"/>
      <c r="CK185" s="5"/>
      <c r="CL185" s="5"/>
      <c r="CM185" s="5"/>
      <c r="CN185" s="5"/>
    </row>
    <row r="186" spans="56:92" ht="13.5" customHeight="1">
      <c r="BD186" s="12"/>
      <c r="BE186" s="12"/>
      <c r="BF186" s="12"/>
      <c r="BG186" s="25"/>
      <c r="BH186" s="25"/>
      <c r="BI186" s="26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33"/>
      <c r="BU186" s="33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3"/>
      <c r="CH186" s="33"/>
      <c r="CI186" s="34"/>
      <c r="CJ186" s="34"/>
      <c r="CK186" s="5"/>
      <c r="CL186" s="5"/>
      <c r="CM186" s="5"/>
      <c r="CN186" s="5"/>
    </row>
    <row r="187" spans="56:92" ht="13.5" customHeight="1">
      <c r="BD187" s="12"/>
      <c r="BE187" s="12"/>
      <c r="BF187" s="12"/>
      <c r="BG187" s="25"/>
      <c r="BH187" s="25"/>
      <c r="BI187" s="26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33"/>
      <c r="BU187" s="33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3"/>
      <c r="CH187" s="33"/>
      <c r="CI187" s="34"/>
      <c r="CJ187" s="34"/>
      <c r="CK187" s="5"/>
      <c r="CL187" s="5"/>
      <c r="CM187" s="5"/>
      <c r="CN187" s="5"/>
    </row>
    <row r="188" spans="56:92" ht="13.5" customHeight="1">
      <c r="BD188" s="12"/>
      <c r="BE188" s="12"/>
      <c r="BF188" s="12"/>
      <c r="BG188" s="25"/>
      <c r="BH188" s="25"/>
      <c r="BI188" s="26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33"/>
      <c r="BU188" s="33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3"/>
      <c r="CH188" s="33"/>
      <c r="CI188" s="34"/>
      <c r="CJ188" s="34"/>
      <c r="CK188" s="5"/>
      <c r="CL188" s="5"/>
      <c r="CM188" s="5"/>
      <c r="CN188" s="5"/>
    </row>
    <row r="189" spans="56:92" ht="13.5" customHeight="1">
      <c r="BD189" s="12"/>
      <c r="BE189" s="12"/>
      <c r="BF189" s="12"/>
      <c r="BG189" s="25"/>
      <c r="BH189" s="25"/>
      <c r="BI189" s="26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33"/>
      <c r="BU189" s="33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3"/>
      <c r="CH189" s="33"/>
      <c r="CI189" s="34"/>
      <c r="CJ189" s="34"/>
      <c r="CK189" s="5"/>
      <c r="CL189" s="5"/>
      <c r="CM189" s="5"/>
      <c r="CN189" s="5"/>
    </row>
    <row r="190" spans="56:92" ht="13.5" customHeight="1">
      <c r="BD190" s="12"/>
      <c r="BE190" s="12"/>
      <c r="BF190" s="12"/>
      <c r="BG190" s="25"/>
      <c r="BH190" s="25"/>
      <c r="BI190" s="26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33"/>
      <c r="BU190" s="33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3"/>
      <c r="CH190" s="33"/>
      <c r="CI190" s="34"/>
      <c r="CJ190" s="34"/>
      <c r="CK190" s="5"/>
      <c r="CL190" s="5"/>
      <c r="CM190" s="5"/>
      <c r="CN190" s="5"/>
    </row>
    <row r="191" spans="56:92" ht="13.5" customHeight="1">
      <c r="BD191" s="12"/>
      <c r="BE191" s="12"/>
      <c r="BF191" s="12"/>
      <c r="BG191" s="25"/>
      <c r="BH191" s="25"/>
      <c r="BI191" s="26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33"/>
      <c r="BU191" s="33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3"/>
      <c r="CH191" s="33"/>
      <c r="CI191" s="34"/>
      <c r="CJ191" s="34"/>
      <c r="CK191" s="5"/>
      <c r="CL191" s="5"/>
      <c r="CM191" s="5"/>
      <c r="CN191" s="5"/>
    </row>
    <row r="192" spans="56:92" ht="13.5" customHeight="1">
      <c r="BD192" s="12"/>
      <c r="BE192" s="12"/>
      <c r="BF192" s="12"/>
      <c r="BG192" s="25"/>
      <c r="BH192" s="25"/>
      <c r="BI192" s="26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33"/>
      <c r="BU192" s="33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3"/>
      <c r="CH192" s="33"/>
      <c r="CI192" s="34"/>
      <c r="CJ192" s="34"/>
      <c r="CK192" s="5"/>
      <c r="CL192" s="5"/>
      <c r="CM192" s="5"/>
      <c r="CN192" s="5"/>
    </row>
    <row r="193" spans="56:92" ht="13.5" customHeight="1">
      <c r="BD193" s="12"/>
      <c r="BE193" s="12"/>
      <c r="BF193" s="12"/>
      <c r="BG193" s="25"/>
      <c r="BH193" s="25"/>
      <c r="BI193" s="26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33"/>
      <c r="BU193" s="33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3"/>
      <c r="CH193" s="33"/>
      <c r="CI193" s="34"/>
      <c r="CJ193" s="34"/>
      <c r="CK193" s="5"/>
      <c r="CL193" s="5"/>
      <c r="CM193" s="5"/>
      <c r="CN193" s="5"/>
    </row>
    <row r="194" spans="56:92" ht="13.5" customHeight="1">
      <c r="BD194" s="12"/>
      <c r="BE194" s="12"/>
      <c r="BF194" s="12"/>
      <c r="BG194" s="25"/>
      <c r="BH194" s="25"/>
      <c r="BI194" s="26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33"/>
      <c r="BU194" s="33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3"/>
      <c r="CH194" s="33"/>
      <c r="CI194" s="34"/>
      <c r="CJ194" s="34"/>
      <c r="CK194" s="5"/>
      <c r="CL194" s="5"/>
      <c r="CM194" s="5"/>
      <c r="CN194" s="5"/>
    </row>
    <row r="195" spans="56:92" ht="13.5" customHeight="1">
      <c r="BD195" s="12"/>
      <c r="BE195" s="12"/>
      <c r="BF195" s="12"/>
      <c r="BG195" s="25"/>
      <c r="BH195" s="25"/>
      <c r="BI195" s="26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33"/>
      <c r="BU195" s="33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3"/>
      <c r="CH195" s="33"/>
      <c r="CI195" s="34"/>
      <c r="CJ195" s="34"/>
      <c r="CK195" s="5"/>
      <c r="CL195" s="5"/>
      <c r="CM195" s="5"/>
      <c r="CN195" s="5"/>
    </row>
    <row r="196" spans="56:92" ht="13.5" customHeight="1">
      <c r="BD196" s="12"/>
      <c r="BE196" s="12"/>
      <c r="BF196" s="12"/>
      <c r="BG196" s="25"/>
      <c r="BH196" s="25"/>
      <c r="BI196" s="26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33"/>
      <c r="BU196" s="33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3"/>
      <c r="CH196" s="33"/>
      <c r="CI196" s="34"/>
      <c r="CJ196" s="34"/>
      <c r="CK196" s="5"/>
      <c r="CL196" s="5"/>
      <c r="CM196" s="5"/>
      <c r="CN196" s="5"/>
    </row>
    <row r="197" spans="56:92" ht="13.5" customHeight="1">
      <c r="BD197" s="12"/>
      <c r="BE197" s="12"/>
      <c r="BF197" s="12"/>
      <c r="BG197" s="25"/>
      <c r="BH197" s="25"/>
      <c r="BI197" s="26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33"/>
      <c r="BU197" s="33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3"/>
      <c r="CH197" s="33"/>
      <c r="CI197" s="34"/>
      <c r="CJ197" s="34"/>
      <c r="CK197" s="5"/>
      <c r="CL197" s="5"/>
      <c r="CM197" s="5"/>
      <c r="CN197" s="5"/>
    </row>
    <row r="198" spans="56:92" ht="13.5" customHeight="1">
      <c r="BD198" s="12"/>
      <c r="BE198" s="12"/>
      <c r="BF198" s="12"/>
      <c r="BG198" s="25"/>
      <c r="BH198" s="25"/>
      <c r="BI198" s="26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33"/>
      <c r="BU198" s="33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3"/>
      <c r="CH198" s="33"/>
      <c r="CI198" s="34"/>
      <c r="CJ198" s="34"/>
      <c r="CK198" s="5"/>
      <c r="CL198" s="5"/>
      <c r="CM198" s="5"/>
      <c r="CN198" s="5"/>
    </row>
    <row r="199" spans="56:92" ht="13.5" customHeight="1">
      <c r="BD199" s="12"/>
      <c r="BE199" s="12"/>
      <c r="BF199" s="12"/>
      <c r="BG199" s="25"/>
      <c r="BH199" s="25"/>
      <c r="BI199" s="26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33"/>
      <c r="BU199" s="33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3"/>
      <c r="CH199" s="33"/>
      <c r="CI199" s="34"/>
      <c r="CJ199" s="34"/>
      <c r="CK199" s="5"/>
      <c r="CL199" s="5"/>
      <c r="CM199" s="5"/>
      <c r="CN199" s="5"/>
    </row>
    <row r="200" spans="56:92" ht="13.5" customHeight="1">
      <c r="BD200" s="12"/>
      <c r="BE200" s="12"/>
      <c r="BF200" s="12"/>
      <c r="BG200" s="25"/>
      <c r="BH200" s="25"/>
      <c r="BI200" s="26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33"/>
      <c r="BU200" s="33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3"/>
      <c r="CH200" s="33"/>
      <c r="CI200" s="34"/>
      <c r="CJ200" s="34"/>
      <c r="CK200" s="5"/>
      <c r="CL200" s="5"/>
      <c r="CM200" s="5"/>
      <c r="CN200" s="5"/>
    </row>
    <row r="201" spans="56:92" ht="13.5" customHeight="1">
      <c r="BD201" s="12"/>
      <c r="BE201" s="12"/>
      <c r="BF201" s="12"/>
      <c r="BG201" s="25"/>
      <c r="BH201" s="25"/>
      <c r="BI201" s="26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33"/>
      <c r="BU201" s="33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3"/>
      <c r="CH201" s="33"/>
      <c r="CI201" s="34"/>
      <c r="CJ201" s="34"/>
      <c r="CK201" s="5"/>
      <c r="CL201" s="5"/>
      <c r="CM201" s="5"/>
      <c r="CN201" s="5"/>
    </row>
    <row r="202" spans="56:92" ht="13.5" customHeight="1">
      <c r="BD202" s="12"/>
      <c r="BE202" s="12"/>
      <c r="BF202" s="12"/>
      <c r="BG202" s="25"/>
      <c r="BH202" s="25"/>
      <c r="BI202" s="26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33"/>
      <c r="BU202" s="33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3"/>
      <c r="CH202" s="33"/>
      <c r="CI202" s="34"/>
      <c r="CJ202" s="34"/>
      <c r="CK202" s="5"/>
      <c r="CL202" s="5"/>
      <c r="CM202" s="5"/>
      <c r="CN202" s="5"/>
    </row>
    <row r="203" spans="56:92" ht="13.5" customHeight="1">
      <c r="BD203" s="12"/>
      <c r="BE203" s="12"/>
      <c r="BF203" s="12"/>
      <c r="BG203" s="25"/>
      <c r="BH203" s="25"/>
      <c r="BI203" s="26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33"/>
      <c r="BU203" s="33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3"/>
      <c r="CH203" s="33"/>
      <c r="CI203" s="34"/>
      <c r="CJ203" s="34"/>
      <c r="CK203" s="5"/>
      <c r="CL203" s="5"/>
      <c r="CM203" s="5"/>
      <c r="CN203" s="5"/>
    </row>
    <row r="204" spans="56:92" ht="13.5" customHeight="1">
      <c r="BD204" s="12"/>
      <c r="BE204" s="12"/>
      <c r="BF204" s="12"/>
      <c r="BG204" s="25"/>
      <c r="BH204" s="25"/>
      <c r="BI204" s="26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33"/>
      <c r="BU204" s="33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3"/>
      <c r="CH204" s="33"/>
      <c r="CI204" s="34"/>
      <c r="CJ204" s="34"/>
      <c r="CK204" s="5"/>
      <c r="CL204" s="5"/>
      <c r="CM204" s="5"/>
      <c r="CN204" s="5"/>
    </row>
    <row r="205" spans="56:92" ht="13.5" customHeight="1">
      <c r="BD205" s="12"/>
      <c r="BE205" s="12"/>
      <c r="BF205" s="12"/>
      <c r="BG205" s="25"/>
      <c r="BH205" s="25"/>
      <c r="BI205" s="26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33"/>
      <c r="BU205" s="33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3"/>
      <c r="CH205" s="33"/>
      <c r="CI205" s="34"/>
      <c r="CJ205" s="34"/>
      <c r="CK205" s="5"/>
      <c r="CL205" s="5"/>
      <c r="CM205" s="5"/>
      <c r="CN205" s="5"/>
    </row>
    <row r="206" spans="56:92" ht="13.5" customHeight="1">
      <c r="BD206" s="12"/>
      <c r="BE206" s="12"/>
      <c r="BF206" s="12"/>
      <c r="BG206" s="25"/>
      <c r="BH206" s="25"/>
      <c r="BI206" s="26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33"/>
      <c r="BU206" s="33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3"/>
      <c r="CH206" s="33"/>
      <c r="CI206" s="34"/>
      <c r="CJ206" s="34"/>
      <c r="CK206" s="5"/>
      <c r="CL206" s="5"/>
      <c r="CM206" s="5"/>
      <c r="CN206" s="5"/>
    </row>
    <row r="207" spans="56:92" ht="13.5" customHeight="1">
      <c r="BD207" s="12"/>
      <c r="BE207" s="12"/>
      <c r="BF207" s="12"/>
      <c r="BG207" s="25"/>
      <c r="BH207" s="25"/>
      <c r="BI207" s="26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33"/>
      <c r="BU207" s="33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3"/>
      <c r="CH207" s="33"/>
      <c r="CI207" s="34"/>
      <c r="CJ207" s="34"/>
      <c r="CK207" s="5"/>
      <c r="CL207" s="5"/>
      <c r="CM207" s="5"/>
      <c r="CN207" s="5"/>
    </row>
    <row r="208" spans="56:92" ht="13.5" customHeight="1">
      <c r="BD208" s="12"/>
      <c r="BE208" s="12"/>
      <c r="BF208" s="12"/>
      <c r="BG208" s="25"/>
      <c r="BH208" s="25"/>
      <c r="BI208" s="26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33"/>
      <c r="BU208" s="33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3"/>
      <c r="CH208" s="33"/>
      <c r="CI208" s="34"/>
      <c r="CJ208" s="34"/>
      <c r="CK208" s="5"/>
      <c r="CL208" s="5"/>
      <c r="CM208" s="5"/>
      <c r="CN208" s="5"/>
    </row>
    <row r="209" spans="56:92" ht="13.5" customHeight="1">
      <c r="BD209" s="12"/>
      <c r="BE209" s="12"/>
      <c r="BF209" s="12"/>
      <c r="BG209" s="25"/>
      <c r="BH209" s="25"/>
      <c r="BI209" s="26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33"/>
      <c r="BU209" s="33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3"/>
      <c r="CH209" s="33"/>
      <c r="CI209" s="34"/>
      <c r="CJ209" s="34"/>
      <c r="CK209" s="5"/>
      <c r="CL209" s="5"/>
      <c r="CM209" s="5"/>
      <c r="CN209" s="5"/>
    </row>
    <row r="210" spans="56:92" ht="13.5" customHeight="1">
      <c r="BD210" s="12"/>
      <c r="BE210" s="12"/>
      <c r="BF210" s="12"/>
      <c r="BG210" s="25"/>
      <c r="BH210" s="25"/>
      <c r="BI210" s="26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33"/>
      <c r="BU210" s="33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3"/>
      <c r="CH210" s="33"/>
      <c r="CI210" s="34"/>
      <c r="CJ210" s="34"/>
      <c r="CK210" s="5"/>
      <c r="CL210" s="5"/>
      <c r="CM210" s="5"/>
      <c r="CN210" s="5"/>
    </row>
    <row r="211" spans="56:92" ht="13.5" customHeight="1">
      <c r="BD211" s="12"/>
      <c r="BE211" s="12"/>
      <c r="BF211" s="12"/>
      <c r="BG211" s="25"/>
      <c r="BH211" s="25"/>
      <c r="BI211" s="26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33"/>
      <c r="BU211" s="33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3"/>
      <c r="CH211" s="33"/>
      <c r="CI211" s="34"/>
      <c r="CJ211" s="34"/>
      <c r="CK211" s="5"/>
      <c r="CL211" s="5"/>
      <c r="CM211" s="5"/>
      <c r="CN211" s="5"/>
    </row>
    <row r="212" spans="56:92" ht="13.5" customHeight="1">
      <c r="BD212" s="12"/>
      <c r="BE212" s="12"/>
      <c r="BF212" s="12"/>
      <c r="BG212" s="25"/>
      <c r="BH212" s="25"/>
      <c r="BI212" s="26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33"/>
      <c r="BU212" s="33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3"/>
      <c r="CH212" s="33"/>
      <c r="CI212" s="34"/>
      <c r="CJ212" s="34"/>
      <c r="CK212" s="5"/>
      <c r="CL212" s="5"/>
      <c r="CM212" s="5"/>
      <c r="CN212" s="5"/>
    </row>
    <row r="213" spans="56:92" ht="13.5" customHeight="1">
      <c r="BD213" s="12"/>
      <c r="BE213" s="12"/>
      <c r="BF213" s="12"/>
      <c r="BG213" s="25"/>
      <c r="BH213" s="25"/>
      <c r="BI213" s="26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33"/>
      <c r="BU213" s="33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3"/>
      <c r="CH213" s="33"/>
      <c r="CI213" s="34"/>
      <c r="CJ213" s="34"/>
      <c r="CK213" s="5"/>
      <c r="CL213" s="5"/>
      <c r="CM213" s="5"/>
      <c r="CN213" s="5"/>
    </row>
    <row r="214" spans="56:92" ht="13.5" customHeight="1">
      <c r="BD214" s="12"/>
      <c r="BE214" s="12"/>
      <c r="BF214" s="12"/>
      <c r="BG214" s="25"/>
      <c r="BH214" s="25"/>
      <c r="BI214" s="26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33"/>
      <c r="BU214" s="33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3"/>
      <c r="CH214" s="33"/>
      <c r="CI214" s="34"/>
      <c r="CJ214" s="34"/>
      <c r="CK214" s="5"/>
      <c r="CL214" s="5"/>
      <c r="CM214" s="5"/>
      <c r="CN214" s="5"/>
    </row>
    <row r="215" spans="56:92" ht="13.5" customHeight="1">
      <c r="BD215" s="12"/>
      <c r="BE215" s="12"/>
      <c r="BF215" s="12"/>
      <c r="BG215" s="25"/>
      <c r="BH215" s="25"/>
      <c r="BI215" s="26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33"/>
      <c r="BU215" s="33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3"/>
      <c r="CH215" s="33"/>
      <c r="CI215" s="34"/>
      <c r="CJ215" s="34"/>
      <c r="CK215" s="5"/>
      <c r="CL215" s="5"/>
      <c r="CM215" s="5"/>
      <c r="CN215" s="5"/>
    </row>
    <row r="216" spans="56:92" ht="13.5" customHeight="1">
      <c r="BD216" s="12"/>
      <c r="BE216" s="12"/>
      <c r="BF216" s="12"/>
      <c r="BG216" s="25"/>
      <c r="BH216" s="25"/>
      <c r="BI216" s="26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33"/>
      <c r="BU216" s="33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3"/>
      <c r="CH216" s="33"/>
      <c r="CI216" s="34"/>
      <c r="CJ216" s="34"/>
      <c r="CK216" s="5"/>
      <c r="CL216" s="5"/>
      <c r="CM216" s="5"/>
      <c r="CN216" s="5"/>
    </row>
    <row r="217" spans="56:92" ht="13.5" customHeight="1">
      <c r="BD217" s="12"/>
      <c r="BE217" s="12"/>
      <c r="BF217" s="12"/>
      <c r="BG217" s="25"/>
      <c r="BH217" s="25"/>
      <c r="BI217" s="26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33"/>
      <c r="BU217" s="33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3"/>
      <c r="CH217" s="33"/>
      <c r="CI217" s="34"/>
      <c r="CJ217" s="34"/>
      <c r="CK217" s="5"/>
      <c r="CL217" s="5"/>
      <c r="CM217" s="5"/>
      <c r="CN217" s="5"/>
    </row>
    <row r="218" spans="56:92" ht="13.5" customHeight="1">
      <c r="BD218" s="12"/>
      <c r="BE218" s="12"/>
      <c r="BF218" s="12"/>
      <c r="BG218" s="25"/>
      <c r="BH218" s="25"/>
      <c r="BI218" s="26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33"/>
      <c r="BU218" s="33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3"/>
      <c r="CH218" s="33"/>
      <c r="CI218" s="34"/>
      <c r="CJ218" s="34"/>
      <c r="CK218" s="5"/>
      <c r="CL218" s="5"/>
      <c r="CM218" s="5"/>
      <c r="CN218" s="5"/>
    </row>
    <row r="219" spans="56:92" ht="13.5" customHeight="1">
      <c r="BD219" s="12"/>
      <c r="BE219" s="12"/>
      <c r="BF219" s="12"/>
      <c r="BG219" s="25"/>
      <c r="BH219" s="25"/>
      <c r="BI219" s="26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33"/>
      <c r="BU219" s="33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3"/>
      <c r="CH219" s="33"/>
      <c r="CI219" s="34"/>
      <c r="CJ219" s="34"/>
      <c r="CK219" s="5"/>
      <c r="CL219" s="5"/>
      <c r="CM219" s="5"/>
      <c r="CN219" s="5"/>
    </row>
    <row r="220" spans="56:92" ht="13.5" customHeight="1">
      <c r="BD220" s="12"/>
      <c r="BE220" s="12"/>
      <c r="BF220" s="12"/>
      <c r="BG220" s="25"/>
      <c r="BH220" s="25"/>
      <c r="BI220" s="26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33"/>
      <c r="BU220" s="33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3"/>
      <c r="CH220" s="33"/>
      <c r="CI220" s="34"/>
      <c r="CJ220" s="34"/>
      <c r="CK220" s="5"/>
      <c r="CL220" s="5"/>
      <c r="CM220" s="5"/>
      <c r="CN220" s="5"/>
    </row>
    <row r="221" spans="56:92" ht="13.5" customHeight="1">
      <c r="BD221" s="12"/>
      <c r="BE221" s="12"/>
      <c r="BF221" s="12"/>
      <c r="BG221" s="25"/>
      <c r="BH221" s="25"/>
      <c r="BI221" s="26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33"/>
      <c r="BU221" s="33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3"/>
      <c r="CH221" s="33"/>
      <c r="CI221" s="34"/>
      <c r="CJ221" s="34"/>
      <c r="CK221" s="5"/>
      <c r="CL221" s="5"/>
      <c r="CM221" s="5"/>
      <c r="CN221" s="5"/>
    </row>
    <row r="222" spans="56:92" ht="13.5" customHeight="1">
      <c r="BD222" s="12"/>
      <c r="BE222" s="12"/>
      <c r="BF222" s="12"/>
      <c r="BG222" s="25"/>
      <c r="BH222" s="25"/>
      <c r="BI222" s="26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33"/>
      <c r="BU222" s="33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3"/>
      <c r="CH222" s="33"/>
      <c r="CI222" s="34"/>
      <c r="CJ222" s="34"/>
      <c r="CK222" s="5"/>
      <c r="CL222" s="5"/>
      <c r="CM222" s="5"/>
      <c r="CN222" s="5"/>
    </row>
    <row r="223" spans="56:92" ht="13.5" customHeight="1">
      <c r="BD223" s="12"/>
      <c r="BE223" s="12"/>
      <c r="BF223" s="12"/>
      <c r="BG223" s="25"/>
      <c r="BH223" s="25"/>
      <c r="BI223" s="26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33"/>
      <c r="BU223" s="33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3"/>
      <c r="CH223" s="33"/>
      <c r="CI223" s="34"/>
      <c r="CJ223" s="34"/>
      <c r="CK223" s="5"/>
      <c r="CL223" s="5"/>
      <c r="CM223" s="5"/>
      <c r="CN223" s="5"/>
    </row>
    <row r="224" spans="56:92" ht="13.5" customHeight="1">
      <c r="BD224" s="12"/>
      <c r="BE224" s="12"/>
      <c r="BF224" s="12"/>
      <c r="BG224" s="25"/>
      <c r="BH224" s="25"/>
      <c r="BI224" s="26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33"/>
      <c r="BU224" s="33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3"/>
      <c r="CH224" s="33"/>
      <c r="CI224" s="34"/>
      <c r="CJ224" s="34"/>
      <c r="CK224" s="5"/>
      <c r="CL224" s="5"/>
      <c r="CM224" s="5"/>
      <c r="CN224" s="5"/>
    </row>
    <row r="225" spans="56:92" ht="13.5" customHeight="1">
      <c r="BD225" s="12"/>
      <c r="BE225" s="12"/>
      <c r="BF225" s="12"/>
      <c r="BG225" s="25"/>
      <c r="BH225" s="25"/>
      <c r="BI225" s="26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33"/>
      <c r="BU225" s="33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3"/>
      <c r="CH225" s="33"/>
      <c r="CI225" s="34"/>
      <c r="CJ225" s="34"/>
      <c r="CK225" s="5"/>
      <c r="CL225" s="5"/>
      <c r="CM225" s="5"/>
      <c r="CN225" s="5"/>
    </row>
    <row r="226" spans="56:92" ht="13.5" customHeight="1">
      <c r="BD226" s="12"/>
      <c r="BE226" s="12"/>
      <c r="BF226" s="12"/>
      <c r="BG226" s="25"/>
      <c r="BH226" s="25"/>
      <c r="BI226" s="26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33"/>
      <c r="BU226" s="33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3"/>
      <c r="CH226" s="33"/>
      <c r="CI226" s="34"/>
      <c r="CJ226" s="34"/>
      <c r="CK226" s="5"/>
      <c r="CL226" s="5"/>
      <c r="CM226" s="5"/>
      <c r="CN226" s="5"/>
    </row>
    <row r="227" spans="56:92" ht="13.5" customHeight="1">
      <c r="BD227" s="12"/>
      <c r="BE227" s="12"/>
      <c r="BF227" s="12"/>
      <c r="BG227" s="25"/>
      <c r="BH227" s="25"/>
      <c r="BI227" s="26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33"/>
      <c r="BU227" s="33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3"/>
      <c r="CH227" s="33"/>
      <c r="CI227" s="34"/>
      <c r="CJ227" s="34"/>
      <c r="CK227" s="5"/>
      <c r="CL227" s="5"/>
      <c r="CM227" s="5"/>
      <c r="CN227" s="5"/>
    </row>
    <row r="228" spans="56:92" ht="13.5" customHeight="1">
      <c r="BD228" s="12"/>
      <c r="BE228" s="12"/>
      <c r="BF228" s="12"/>
      <c r="BG228" s="25"/>
      <c r="BH228" s="25"/>
      <c r="BI228" s="26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33"/>
      <c r="BU228" s="33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3"/>
      <c r="CH228" s="33"/>
      <c r="CI228" s="34"/>
      <c r="CJ228" s="34"/>
      <c r="CK228" s="5"/>
      <c r="CL228" s="5"/>
      <c r="CM228" s="5"/>
      <c r="CN228" s="5"/>
    </row>
    <row r="229" spans="56:92" ht="13.5" customHeight="1">
      <c r="BD229" s="12"/>
      <c r="BE229" s="12"/>
      <c r="BF229" s="12"/>
      <c r="BG229" s="25"/>
      <c r="BH229" s="25"/>
      <c r="BI229" s="26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33"/>
      <c r="BU229" s="33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3"/>
      <c r="CH229" s="33"/>
      <c r="CI229" s="34"/>
      <c r="CJ229" s="34"/>
      <c r="CK229" s="5"/>
      <c r="CL229" s="5"/>
      <c r="CM229" s="5"/>
      <c r="CN229" s="5"/>
    </row>
    <row r="230" spans="56:92" ht="13.5" customHeight="1">
      <c r="BD230" s="12"/>
      <c r="BE230" s="12"/>
      <c r="BF230" s="12"/>
      <c r="BG230" s="25"/>
      <c r="BH230" s="25"/>
      <c r="BI230" s="26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33"/>
      <c r="BU230" s="33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3"/>
      <c r="CH230" s="33"/>
      <c r="CI230" s="34"/>
      <c r="CJ230" s="34"/>
      <c r="CK230" s="5"/>
      <c r="CL230" s="5"/>
      <c r="CM230" s="5"/>
      <c r="CN230" s="5"/>
    </row>
    <row r="231" spans="56:92" ht="13.5" customHeight="1">
      <c r="BD231" s="12"/>
      <c r="BE231" s="12"/>
      <c r="BF231" s="12"/>
      <c r="BG231" s="25"/>
      <c r="BH231" s="25"/>
      <c r="BI231" s="26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33"/>
      <c r="BU231" s="33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3"/>
      <c r="CH231" s="33"/>
      <c r="CI231" s="34"/>
      <c r="CJ231" s="34"/>
      <c r="CK231" s="5"/>
      <c r="CL231" s="5"/>
      <c r="CM231" s="5"/>
      <c r="CN231" s="5"/>
    </row>
    <row r="232" spans="56:92" ht="13.5" customHeight="1">
      <c r="BD232" s="12"/>
      <c r="BE232" s="12"/>
      <c r="BF232" s="12"/>
      <c r="BG232" s="25"/>
      <c r="BH232" s="25"/>
      <c r="BI232" s="26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33"/>
      <c r="BU232" s="33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3"/>
      <c r="CH232" s="33"/>
      <c r="CI232" s="34"/>
      <c r="CJ232" s="34"/>
      <c r="CK232" s="5"/>
      <c r="CL232" s="5"/>
      <c r="CM232" s="5"/>
      <c r="CN232" s="5"/>
    </row>
    <row r="233" spans="56:92" ht="13.5" customHeight="1">
      <c r="BD233" s="12"/>
      <c r="BE233" s="12"/>
      <c r="BF233" s="12"/>
      <c r="BG233" s="25"/>
      <c r="BH233" s="25"/>
      <c r="BI233" s="26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33"/>
      <c r="BU233" s="33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3"/>
      <c r="CH233" s="33"/>
      <c r="CI233" s="34"/>
      <c r="CJ233" s="34"/>
      <c r="CK233" s="5"/>
      <c r="CL233" s="5"/>
      <c r="CM233" s="5"/>
      <c r="CN233" s="5"/>
    </row>
    <row r="234" spans="56:92" ht="13.5" customHeight="1">
      <c r="BD234" s="12"/>
      <c r="BE234" s="12"/>
      <c r="BF234" s="12"/>
      <c r="BG234" s="25"/>
      <c r="BH234" s="25"/>
      <c r="BI234" s="26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33"/>
      <c r="BU234" s="33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3"/>
      <c r="CH234" s="33"/>
      <c r="CI234" s="34"/>
      <c r="CJ234" s="34"/>
      <c r="CK234" s="5"/>
      <c r="CL234" s="5"/>
      <c r="CM234" s="5"/>
      <c r="CN234" s="5"/>
    </row>
    <row r="235" spans="56:92" ht="13.5" customHeight="1">
      <c r="BD235" s="12"/>
      <c r="BE235" s="12"/>
      <c r="BF235" s="12"/>
      <c r="BG235" s="25"/>
      <c r="BH235" s="25"/>
      <c r="BI235" s="26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33"/>
      <c r="BU235" s="33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3"/>
      <c r="CH235" s="33"/>
      <c r="CI235" s="34"/>
      <c r="CJ235" s="34"/>
      <c r="CK235" s="5"/>
      <c r="CL235" s="5"/>
      <c r="CM235" s="5"/>
      <c r="CN235" s="5"/>
    </row>
    <row r="236" spans="56:92" ht="13.5" customHeight="1">
      <c r="BD236" s="12"/>
      <c r="BE236" s="12"/>
      <c r="BF236" s="12"/>
      <c r="BG236" s="25"/>
      <c r="BH236" s="25"/>
      <c r="BI236" s="26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33"/>
      <c r="BU236" s="33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3"/>
      <c r="CH236" s="33"/>
      <c r="CI236" s="34"/>
      <c r="CJ236" s="34"/>
      <c r="CK236" s="5"/>
      <c r="CL236" s="5"/>
      <c r="CM236" s="5"/>
      <c r="CN236" s="5"/>
    </row>
    <row r="237" spans="56:92" ht="13.5" customHeight="1">
      <c r="BD237" s="12"/>
      <c r="BE237" s="12"/>
      <c r="BF237" s="12"/>
      <c r="BG237" s="25"/>
      <c r="BH237" s="25"/>
      <c r="BI237" s="26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33"/>
      <c r="BU237" s="33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3"/>
      <c r="CH237" s="33"/>
      <c r="CI237" s="34"/>
      <c r="CJ237" s="34"/>
      <c r="CK237" s="5"/>
      <c r="CL237" s="5"/>
      <c r="CM237" s="5"/>
      <c r="CN237" s="5"/>
    </row>
    <row r="238" spans="56:92" ht="13.5" customHeight="1">
      <c r="BD238" s="12"/>
      <c r="BE238" s="12"/>
      <c r="BF238" s="12"/>
      <c r="BG238" s="25"/>
      <c r="BH238" s="25"/>
      <c r="BI238" s="26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33"/>
      <c r="BU238" s="33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3"/>
      <c r="CH238" s="33"/>
      <c r="CI238" s="34"/>
      <c r="CJ238" s="34"/>
      <c r="CK238" s="5"/>
      <c r="CL238" s="5"/>
      <c r="CM238" s="5"/>
      <c r="CN238" s="5"/>
    </row>
    <row r="239" spans="56:92" ht="13.5" customHeight="1">
      <c r="BD239" s="12"/>
      <c r="BE239" s="12"/>
      <c r="BF239" s="12"/>
      <c r="BG239" s="25"/>
      <c r="BH239" s="25"/>
      <c r="BI239" s="26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33"/>
      <c r="BU239" s="33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3"/>
      <c r="CH239" s="33"/>
      <c r="CI239" s="34"/>
      <c r="CJ239" s="34"/>
      <c r="CK239" s="5"/>
      <c r="CL239" s="5"/>
      <c r="CM239" s="5"/>
      <c r="CN239" s="5"/>
    </row>
    <row r="240" spans="56:92" ht="13.5" customHeight="1">
      <c r="BD240" s="12"/>
      <c r="BE240" s="12"/>
      <c r="BF240" s="12"/>
      <c r="BG240" s="25"/>
      <c r="BH240" s="25"/>
      <c r="BI240" s="26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33"/>
      <c r="BU240" s="33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3"/>
      <c r="CH240" s="33"/>
      <c r="CI240" s="34"/>
      <c r="CJ240" s="34"/>
      <c r="CK240" s="5"/>
      <c r="CL240" s="5"/>
      <c r="CM240" s="5"/>
      <c r="CN240" s="5"/>
    </row>
    <row r="241" spans="56:92" ht="13.5" customHeight="1">
      <c r="BD241" s="12"/>
      <c r="BE241" s="12"/>
      <c r="BF241" s="12"/>
      <c r="BG241" s="25"/>
      <c r="BH241" s="25"/>
      <c r="BI241" s="26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33"/>
      <c r="BU241" s="33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3"/>
      <c r="CH241" s="33"/>
      <c r="CI241" s="34"/>
      <c r="CJ241" s="34"/>
      <c r="CK241" s="5"/>
      <c r="CL241" s="5"/>
      <c r="CM241" s="5"/>
      <c r="CN241" s="5"/>
    </row>
    <row r="242" spans="56:92" ht="13.5" customHeight="1">
      <c r="BD242" s="12"/>
      <c r="BE242" s="12"/>
      <c r="BF242" s="12"/>
      <c r="BG242" s="25"/>
      <c r="BH242" s="25"/>
      <c r="BI242" s="26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33"/>
      <c r="BU242" s="33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3"/>
      <c r="CH242" s="33"/>
      <c r="CI242" s="34"/>
      <c r="CJ242" s="34"/>
      <c r="CK242" s="5"/>
      <c r="CL242" s="5"/>
      <c r="CM242" s="5"/>
      <c r="CN242" s="5"/>
    </row>
    <row r="243" spans="56:92" ht="13.5" customHeight="1">
      <c r="BD243" s="12"/>
      <c r="BE243" s="12"/>
      <c r="BF243" s="12"/>
      <c r="BG243" s="25"/>
      <c r="BH243" s="25"/>
      <c r="BI243" s="26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33"/>
      <c r="BU243" s="33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3"/>
      <c r="CH243" s="33"/>
      <c r="CI243" s="34"/>
      <c r="CJ243" s="34"/>
      <c r="CK243" s="5"/>
      <c r="CL243" s="5"/>
      <c r="CM243" s="5"/>
      <c r="CN243" s="5"/>
    </row>
    <row r="244" spans="56:92" ht="13.5" customHeight="1">
      <c r="BD244" s="12" t="s">
        <v>99</v>
      </c>
      <c r="BE244" s="12" t="s">
        <v>100</v>
      </c>
      <c r="BF244" s="12" t="s">
        <v>5</v>
      </c>
      <c r="BG244" s="25">
        <v>8</v>
      </c>
      <c r="BH244" s="25">
        <v>9</v>
      </c>
      <c r="BI244" s="26" t="s">
        <v>254</v>
      </c>
      <c r="BJ244" s="25">
        <v>1300</v>
      </c>
      <c r="BK244" s="25">
        <v>180</v>
      </c>
      <c r="BL244" s="25">
        <v>70</v>
      </c>
      <c r="BM244" s="25">
        <v>120</v>
      </c>
      <c r="BN244" s="25">
        <v>130</v>
      </c>
      <c r="BO244" s="25">
        <v>200</v>
      </c>
      <c r="BP244" s="25">
        <v>320</v>
      </c>
      <c r="BQ244" s="25">
        <v>860</v>
      </c>
      <c r="BR244" s="25">
        <v>1150</v>
      </c>
      <c r="BS244" s="25"/>
      <c r="BT244" s="33">
        <v>8</v>
      </c>
      <c r="BU244" s="33">
        <v>9</v>
      </c>
      <c r="BV244" s="34">
        <v>15</v>
      </c>
      <c r="BW244" s="34">
        <v>16</v>
      </c>
      <c r="BX244" s="34">
        <v>25</v>
      </c>
      <c r="BY244" s="34">
        <v>26</v>
      </c>
      <c r="BZ244" s="34" t="s">
        <v>254</v>
      </c>
      <c r="CA244" s="34"/>
      <c r="CB244" s="34"/>
      <c r="CC244" s="34"/>
      <c r="CD244" s="34"/>
      <c r="CE244" s="34"/>
      <c r="CF244" s="34"/>
      <c r="CG244" s="33">
        <v>1360</v>
      </c>
      <c r="CH244" s="33">
        <v>150</v>
      </c>
      <c r="CI244" s="34">
        <v>160</v>
      </c>
      <c r="CJ244" s="34">
        <v>170</v>
      </c>
      <c r="CK244" s="5"/>
      <c r="CL244" s="5"/>
      <c r="CM244" s="5"/>
      <c r="CN244" s="5"/>
    </row>
    <row r="245" spans="56:92" ht="13.5" customHeight="1">
      <c r="BD245" s="12" t="s">
        <v>105</v>
      </c>
      <c r="BE245" s="12" t="s">
        <v>106</v>
      </c>
      <c r="BF245" s="12" t="s">
        <v>5</v>
      </c>
      <c r="BG245" s="25">
        <v>8</v>
      </c>
      <c r="BH245" s="25">
        <v>9</v>
      </c>
      <c r="BI245" s="26" t="s">
        <v>254</v>
      </c>
      <c r="BJ245" s="25">
        <v>1300</v>
      </c>
      <c r="BK245" s="25">
        <v>180</v>
      </c>
      <c r="BL245" s="25">
        <v>70</v>
      </c>
      <c r="BM245" s="25">
        <v>120</v>
      </c>
      <c r="BN245" s="25">
        <v>130</v>
      </c>
      <c r="BO245" s="25">
        <v>200</v>
      </c>
      <c r="BP245" s="25">
        <v>320</v>
      </c>
      <c r="BQ245" s="25">
        <v>860</v>
      </c>
      <c r="BR245" s="25">
        <v>1150</v>
      </c>
      <c r="BS245" s="25"/>
      <c r="BT245" s="33">
        <v>8</v>
      </c>
      <c r="BU245" s="33">
        <v>9</v>
      </c>
      <c r="BV245" s="34">
        <v>15</v>
      </c>
      <c r="BW245" s="34">
        <v>16</v>
      </c>
      <c r="BX245" s="34">
        <v>25</v>
      </c>
      <c r="BY245" s="34">
        <v>26</v>
      </c>
      <c r="BZ245" s="34" t="s">
        <v>254</v>
      </c>
      <c r="CA245" s="34"/>
      <c r="CB245" s="34"/>
      <c r="CC245" s="34"/>
      <c r="CD245" s="34"/>
      <c r="CE245" s="34"/>
      <c r="CF245" s="34"/>
      <c r="CG245" s="33">
        <v>1360</v>
      </c>
      <c r="CH245" s="33">
        <v>150</v>
      </c>
      <c r="CI245" s="34">
        <v>160</v>
      </c>
      <c r="CJ245" s="34">
        <v>170</v>
      </c>
      <c r="CK245" s="5"/>
      <c r="CL245" s="5"/>
      <c r="CM245" s="5"/>
      <c r="CN245" s="5"/>
    </row>
    <row r="246" spans="56:92" ht="13.5" customHeight="1">
      <c r="BD246" s="12" t="s">
        <v>140</v>
      </c>
      <c r="BE246" s="12" t="s">
        <v>141</v>
      </c>
      <c r="BF246" s="12" t="s">
        <v>5</v>
      </c>
      <c r="BG246" s="25">
        <v>8</v>
      </c>
      <c r="BH246" s="25">
        <v>9</v>
      </c>
      <c r="BI246" s="26" t="s">
        <v>254</v>
      </c>
      <c r="BJ246" s="25">
        <v>1300</v>
      </c>
      <c r="BK246" s="25">
        <v>180</v>
      </c>
      <c r="BL246" s="25">
        <v>70</v>
      </c>
      <c r="BM246" s="25">
        <v>120</v>
      </c>
      <c r="BN246" s="25">
        <v>130</v>
      </c>
      <c r="BO246" s="25">
        <v>200</v>
      </c>
      <c r="BP246" s="25">
        <v>320</v>
      </c>
      <c r="BQ246" s="25">
        <v>860</v>
      </c>
      <c r="BR246" s="25">
        <v>1150</v>
      </c>
      <c r="BS246" s="25"/>
      <c r="BT246" s="33">
        <v>8</v>
      </c>
      <c r="BU246" s="33">
        <v>9</v>
      </c>
      <c r="BV246" s="34">
        <v>15</v>
      </c>
      <c r="BW246" s="34">
        <v>16</v>
      </c>
      <c r="BX246" s="34">
        <v>25</v>
      </c>
      <c r="BY246" s="34">
        <v>26</v>
      </c>
      <c r="BZ246" s="34" t="s">
        <v>254</v>
      </c>
      <c r="CA246" s="34"/>
      <c r="CB246" s="34"/>
      <c r="CC246" s="34"/>
      <c r="CD246" s="34"/>
      <c r="CE246" s="34"/>
      <c r="CF246" s="34"/>
      <c r="CG246" s="33">
        <v>1360</v>
      </c>
      <c r="CH246" s="33">
        <v>150</v>
      </c>
      <c r="CI246" s="34">
        <v>160</v>
      </c>
      <c r="CJ246" s="34">
        <v>170</v>
      </c>
      <c r="CK246" s="5"/>
      <c r="CL246" s="5"/>
      <c r="CM246" s="5"/>
      <c r="CN246" s="5"/>
    </row>
    <row r="247" spans="56:92" ht="13.5" customHeight="1">
      <c r="BD247" s="12" t="s">
        <v>122</v>
      </c>
      <c r="BE247" s="12" t="s">
        <v>123</v>
      </c>
      <c r="BF247" s="12" t="s">
        <v>5</v>
      </c>
      <c r="BG247" s="25">
        <v>8</v>
      </c>
      <c r="BH247" s="25">
        <v>9</v>
      </c>
      <c r="BI247" s="26" t="s">
        <v>254</v>
      </c>
      <c r="BJ247" s="25">
        <v>1300</v>
      </c>
      <c r="BK247" s="25">
        <v>180</v>
      </c>
      <c r="BL247" s="25">
        <v>70</v>
      </c>
      <c r="BM247" s="25">
        <v>120</v>
      </c>
      <c r="BN247" s="25">
        <v>130</v>
      </c>
      <c r="BO247" s="25">
        <v>200</v>
      </c>
      <c r="BP247" s="25">
        <v>320</v>
      </c>
      <c r="BQ247" s="25">
        <v>860</v>
      </c>
      <c r="BR247" s="25">
        <v>1150</v>
      </c>
      <c r="BS247" s="25"/>
      <c r="BT247" s="33">
        <v>8</v>
      </c>
      <c r="BU247" s="33">
        <v>9</v>
      </c>
      <c r="BV247" s="34">
        <v>15</v>
      </c>
      <c r="BW247" s="34">
        <v>16</v>
      </c>
      <c r="BX247" s="34">
        <v>25</v>
      </c>
      <c r="BY247" s="34">
        <v>26</v>
      </c>
      <c r="BZ247" s="34" t="s">
        <v>254</v>
      </c>
      <c r="CA247" s="34"/>
      <c r="CB247" s="34"/>
      <c r="CC247" s="34"/>
      <c r="CD247" s="34"/>
      <c r="CE247" s="34"/>
      <c r="CF247" s="34"/>
      <c r="CG247" s="33">
        <v>1360</v>
      </c>
      <c r="CH247" s="33">
        <v>150</v>
      </c>
      <c r="CI247" s="34">
        <v>160</v>
      </c>
      <c r="CJ247" s="34">
        <v>170</v>
      </c>
      <c r="CK247" s="5"/>
      <c r="CL247" s="5"/>
      <c r="CM247" s="5"/>
      <c r="CN247" s="5"/>
    </row>
    <row r="248" spans="56:92" ht="13.5" customHeight="1">
      <c r="BD248" s="12" t="s">
        <v>285</v>
      </c>
      <c r="BE248" s="12" t="s">
        <v>92</v>
      </c>
      <c r="BF248" s="12" t="s">
        <v>5</v>
      </c>
      <c r="BG248" s="25">
        <v>8</v>
      </c>
      <c r="BH248" s="25">
        <v>9</v>
      </c>
      <c r="BI248" s="26" t="s">
        <v>254</v>
      </c>
      <c r="BJ248" s="25">
        <v>1300</v>
      </c>
      <c r="BK248" s="25">
        <v>180</v>
      </c>
      <c r="BL248" s="25">
        <v>70</v>
      </c>
      <c r="BM248" s="25">
        <v>120</v>
      </c>
      <c r="BN248" s="25">
        <v>130</v>
      </c>
      <c r="BO248" s="25">
        <v>200</v>
      </c>
      <c r="BP248" s="25">
        <v>320</v>
      </c>
      <c r="BQ248" s="25">
        <v>860</v>
      </c>
      <c r="BR248" s="25">
        <v>1150</v>
      </c>
      <c r="BS248" s="25"/>
      <c r="BT248" s="33">
        <v>8</v>
      </c>
      <c r="BU248" s="33">
        <v>9</v>
      </c>
      <c r="BV248" s="34">
        <v>15</v>
      </c>
      <c r="BW248" s="34">
        <v>16</v>
      </c>
      <c r="BX248" s="34">
        <v>25</v>
      </c>
      <c r="BY248" s="34">
        <v>26</v>
      </c>
      <c r="BZ248" s="34" t="s">
        <v>254</v>
      </c>
      <c r="CA248" s="34"/>
      <c r="CB248" s="34"/>
      <c r="CC248" s="34"/>
      <c r="CD248" s="34"/>
      <c r="CE248" s="34"/>
      <c r="CF248" s="34"/>
      <c r="CG248" s="33">
        <v>1360</v>
      </c>
      <c r="CH248" s="33">
        <v>150</v>
      </c>
      <c r="CI248" s="34">
        <v>160</v>
      </c>
      <c r="CJ248" s="34">
        <v>170</v>
      </c>
      <c r="CK248" s="5"/>
      <c r="CL248" s="5"/>
      <c r="CM248" s="5"/>
      <c r="CN248" s="5"/>
    </row>
    <row r="249" spans="56:92" ht="13.5" customHeight="1">
      <c r="BD249" s="12" t="s">
        <v>107</v>
      </c>
      <c r="BE249" s="12" t="s">
        <v>108</v>
      </c>
      <c r="BF249" s="12" t="s">
        <v>5</v>
      </c>
      <c r="BG249" s="25">
        <v>8</v>
      </c>
      <c r="BH249" s="25">
        <v>9</v>
      </c>
      <c r="BI249" s="26" t="s">
        <v>254</v>
      </c>
      <c r="BJ249" s="25">
        <v>1300</v>
      </c>
      <c r="BK249" s="25">
        <v>180</v>
      </c>
      <c r="BL249" s="25">
        <v>70</v>
      </c>
      <c r="BM249" s="25">
        <v>120</v>
      </c>
      <c r="BN249" s="25">
        <v>130</v>
      </c>
      <c r="BO249" s="25">
        <v>200</v>
      </c>
      <c r="BP249" s="25">
        <v>320</v>
      </c>
      <c r="BQ249" s="25">
        <v>860</v>
      </c>
      <c r="BR249" s="25">
        <v>1150</v>
      </c>
      <c r="BS249" s="25"/>
      <c r="BT249" s="33">
        <v>8</v>
      </c>
      <c r="BU249" s="33">
        <v>9</v>
      </c>
      <c r="BV249" s="34">
        <v>15</v>
      </c>
      <c r="BW249" s="34">
        <v>16</v>
      </c>
      <c r="BX249" s="34">
        <v>25</v>
      </c>
      <c r="BY249" s="34">
        <v>26</v>
      </c>
      <c r="BZ249" s="34" t="s">
        <v>254</v>
      </c>
      <c r="CA249" s="34"/>
      <c r="CB249" s="34"/>
      <c r="CC249" s="34"/>
      <c r="CD249" s="34"/>
      <c r="CE249" s="34"/>
      <c r="CF249" s="34"/>
      <c r="CG249" s="33">
        <v>1360</v>
      </c>
      <c r="CH249" s="33">
        <v>150</v>
      </c>
      <c r="CI249" s="34">
        <v>160</v>
      </c>
      <c r="CJ249" s="34">
        <v>170</v>
      </c>
      <c r="CK249" s="5"/>
      <c r="CL249" s="5"/>
      <c r="CM249" s="5"/>
      <c r="CN249" s="5"/>
    </row>
    <row r="250" spans="56:92" ht="13.5" customHeight="1">
      <c r="BD250" s="12" t="s">
        <v>135</v>
      </c>
      <c r="BE250" s="12" t="s">
        <v>136</v>
      </c>
      <c r="BF250" s="12" t="s">
        <v>5</v>
      </c>
      <c r="BG250" s="25">
        <v>8</v>
      </c>
      <c r="BH250" s="25">
        <v>9</v>
      </c>
      <c r="BI250" s="26" t="s">
        <v>254</v>
      </c>
      <c r="BJ250" s="25">
        <v>1300</v>
      </c>
      <c r="BK250" s="25">
        <v>180</v>
      </c>
      <c r="BL250" s="25">
        <v>70</v>
      </c>
      <c r="BM250" s="25">
        <v>120</v>
      </c>
      <c r="BN250" s="25">
        <v>130</v>
      </c>
      <c r="BO250" s="25">
        <v>200</v>
      </c>
      <c r="BP250" s="25">
        <v>320</v>
      </c>
      <c r="BQ250" s="25">
        <v>860</v>
      </c>
      <c r="BR250" s="25">
        <v>1150</v>
      </c>
      <c r="BS250" s="25"/>
      <c r="BT250" s="33">
        <v>8</v>
      </c>
      <c r="BU250" s="33">
        <v>9</v>
      </c>
      <c r="BV250" s="34">
        <v>15</v>
      </c>
      <c r="BW250" s="34">
        <v>16</v>
      </c>
      <c r="BX250" s="34">
        <v>25</v>
      </c>
      <c r="BY250" s="34">
        <v>26</v>
      </c>
      <c r="BZ250" s="34" t="s">
        <v>254</v>
      </c>
      <c r="CA250" s="34"/>
      <c r="CB250" s="34"/>
      <c r="CC250" s="34"/>
      <c r="CD250" s="34"/>
      <c r="CE250" s="34"/>
      <c r="CF250" s="34"/>
      <c r="CG250" s="33">
        <v>1360</v>
      </c>
      <c r="CH250" s="33">
        <v>150</v>
      </c>
      <c r="CI250" s="34">
        <v>160</v>
      </c>
      <c r="CJ250" s="34">
        <v>170</v>
      </c>
      <c r="CK250" s="5"/>
      <c r="CL250" s="5"/>
      <c r="CM250" s="5"/>
      <c r="CN250" s="5"/>
    </row>
    <row r="251" spans="56:92" ht="13.5" customHeight="1">
      <c r="BD251" s="12" t="s">
        <v>103</v>
      </c>
      <c r="BE251" s="12" t="s">
        <v>104</v>
      </c>
      <c r="BF251" s="12" t="s">
        <v>5</v>
      </c>
      <c r="BG251" s="25">
        <v>8</v>
      </c>
      <c r="BH251" s="25">
        <v>9</v>
      </c>
      <c r="BI251" s="26" t="s">
        <v>254</v>
      </c>
      <c r="BJ251" s="25">
        <v>1300</v>
      </c>
      <c r="BK251" s="25">
        <v>180</v>
      </c>
      <c r="BL251" s="25">
        <v>70</v>
      </c>
      <c r="BM251" s="25">
        <v>120</v>
      </c>
      <c r="BN251" s="25">
        <v>130</v>
      </c>
      <c r="BO251" s="25">
        <v>200</v>
      </c>
      <c r="BP251" s="25">
        <v>320</v>
      </c>
      <c r="BQ251" s="25">
        <v>860</v>
      </c>
      <c r="BR251" s="25">
        <v>1150</v>
      </c>
      <c r="BS251" s="25"/>
      <c r="BT251" s="33">
        <v>8</v>
      </c>
      <c r="BU251" s="33">
        <v>9</v>
      </c>
      <c r="BV251" s="34">
        <v>15</v>
      </c>
      <c r="BW251" s="34">
        <v>16</v>
      </c>
      <c r="BX251" s="34">
        <v>25</v>
      </c>
      <c r="BY251" s="34">
        <v>26</v>
      </c>
      <c r="BZ251" s="34" t="s">
        <v>254</v>
      </c>
      <c r="CA251" s="34"/>
      <c r="CB251" s="34"/>
      <c r="CC251" s="34"/>
      <c r="CD251" s="34"/>
      <c r="CE251" s="34"/>
      <c r="CF251" s="34"/>
      <c r="CG251" s="33">
        <v>1360</v>
      </c>
      <c r="CH251" s="33">
        <v>150</v>
      </c>
      <c r="CI251" s="34">
        <v>160</v>
      </c>
      <c r="CJ251" s="34">
        <v>170</v>
      </c>
      <c r="CK251" s="5"/>
      <c r="CL251" s="5"/>
      <c r="CM251" s="5"/>
      <c r="CN251" s="5"/>
    </row>
    <row r="252" spans="56:92" ht="13.5">
      <c r="BD252" s="12" t="s">
        <v>116</v>
      </c>
      <c r="BE252" s="12" t="s">
        <v>117</v>
      </c>
      <c r="BF252" s="12" t="s">
        <v>5</v>
      </c>
      <c r="BG252" s="25">
        <v>8</v>
      </c>
      <c r="BH252" s="25">
        <v>9</v>
      </c>
      <c r="BI252" s="26" t="s">
        <v>254</v>
      </c>
      <c r="BJ252" s="25">
        <v>1300</v>
      </c>
      <c r="BK252" s="25">
        <v>180</v>
      </c>
      <c r="BL252" s="25">
        <v>70</v>
      </c>
      <c r="BM252" s="25">
        <v>120</v>
      </c>
      <c r="BN252" s="25">
        <v>130</v>
      </c>
      <c r="BO252" s="25">
        <v>200</v>
      </c>
      <c r="BP252" s="25">
        <v>320</v>
      </c>
      <c r="BQ252" s="25">
        <v>860</v>
      </c>
      <c r="BR252" s="25">
        <v>1150</v>
      </c>
      <c r="BS252" s="25"/>
      <c r="BT252" s="33">
        <v>8</v>
      </c>
      <c r="BU252" s="33">
        <v>9</v>
      </c>
      <c r="BV252" s="34">
        <v>15</v>
      </c>
      <c r="BW252" s="34">
        <v>16</v>
      </c>
      <c r="BX252" s="34">
        <v>25</v>
      </c>
      <c r="BY252" s="34">
        <v>26</v>
      </c>
      <c r="BZ252" s="34" t="s">
        <v>254</v>
      </c>
      <c r="CA252" s="34"/>
      <c r="CB252" s="34"/>
      <c r="CC252" s="34"/>
      <c r="CD252" s="34"/>
      <c r="CE252" s="34"/>
      <c r="CF252" s="34"/>
      <c r="CG252" s="33">
        <v>1360</v>
      </c>
      <c r="CH252" s="33">
        <v>150</v>
      </c>
      <c r="CI252" s="34">
        <v>160</v>
      </c>
      <c r="CJ252" s="34">
        <v>170</v>
      </c>
      <c r="CK252" s="5"/>
      <c r="CL252" s="5"/>
      <c r="CM252" s="5"/>
      <c r="CN252" s="5"/>
    </row>
    <row r="253" spans="56:92" ht="13.5">
      <c r="BD253" s="12" t="s">
        <v>101</v>
      </c>
      <c r="BE253" s="12" t="s">
        <v>102</v>
      </c>
      <c r="BF253" s="12" t="s">
        <v>5</v>
      </c>
      <c r="BG253" s="25">
        <v>8</v>
      </c>
      <c r="BH253" s="25">
        <v>9</v>
      </c>
      <c r="BI253" s="26" t="s">
        <v>254</v>
      </c>
      <c r="BJ253" s="25">
        <v>1800</v>
      </c>
      <c r="BK253" s="25">
        <v>230</v>
      </c>
      <c r="BL253" s="25">
        <v>70</v>
      </c>
      <c r="BM253" s="25">
        <v>120</v>
      </c>
      <c r="BN253" s="25">
        <v>130</v>
      </c>
      <c r="BO253" s="25">
        <v>200</v>
      </c>
      <c r="BP253" s="25">
        <v>320</v>
      </c>
      <c r="BQ253" s="25">
        <v>860</v>
      </c>
      <c r="BR253" s="25">
        <v>1150</v>
      </c>
      <c r="BS253" s="25"/>
      <c r="BT253" s="33">
        <v>8</v>
      </c>
      <c r="BU253" s="33">
        <v>9</v>
      </c>
      <c r="BV253" s="34">
        <v>15</v>
      </c>
      <c r="BW253" s="34">
        <v>16</v>
      </c>
      <c r="BX253" s="34">
        <v>25</v>
      </c>
      <c r="BY253" s="34">
        <v>26</v>
      </c>
      <c r="BZ253" s="34" t="s">
        <v>254</v>
      </c>
      <c r="CA253" s="34"/>
      <c r="CB253" s="34"/>
      <c r="CC253" s="34"/>
      <c r="CD253" s="34"/>
      <c r="CE253" s="34"/>
      <c r="CF253" s="34"/>
      <c r="CG253" s="33">
        <v>1360</v>
      </c>
      <c r="CH253" s="33">
        <v>150</v>
      </c>
      <c r="CI253" s="34">
        <v>160</v>
      </c>
      <c r="CJ253" s="34">
        <v>170</v>
      </c>
      <c r="CK253" s="5"/>
      <c r="CL253" s="5"/>
      <c r="CM253" s="5"/>
      <c r="CN253" s="5"/>
    </row>
    <row r="254" spans="56:92" ht="13.5" customHeight="1">
      <c r="BD254" s="10" t="s">
        <v>356</v>
      </c>
      <c r="BE254" s="10" t="s">
        <v>166</v>
      </c>
      <c r="BF254" s="10" t="s">
        <v>5</v>
      </c>
      <c r="BG254" s="27">
        <v>10</v>
      </c>
      <c r="BH254" s="27">
        <v>11</v>
      </c>
      <c r="BI254" s="28" t="s">
        <v>254</v>
      </c>
      <c r="BJ254" s="27">
        <v>2000</v>
      </c>
      <c r="BK254" s="27">
        <v>200</v>
      </c>
      <c r="BL254" s="27"/>
      <c r="BM254" s="27"/>
      <c r="BN254" s="27"/>
      <c r="BO254" s="27"/>
      <c r="BP254" s="27"/>
      <c r="BQ254" s="27"/>
      <c r="BR254" s="27"/>
      <c r="BS254" s="27"/>
      <c r="BT254" s="8">
        <v>0</v>
      </c>
      <c r="BU254" s="8">
        <v>1</v>
      </c>
      <c r="BV254" s="9">
        <v>30</v>
      </c>
      <c r="BW254" s="9">
        <v>31</v>
      </c>
      <c r="BX254" s="9">
        <v>50</v>
      </c>
      <c r="BY254" s="9">
        <v>51</v>
      </c>
      <c r="BZ254" s="9">
        <v>100</v>
      </c>
      <c r="CA254" s="9">
        <v>101</v>
      </c>
      <c r="CB254" s="9" t="s">
        <v>254</v>
      </c>
      <c r="CC254" s="9"/>
      <c r="CD254" s="9"/>
      <c r="CE254" s="9"/>
      <c r="CF254" s="9"/>
      <c r="CG254" s="8">
        <v>1000</v>
      </c>
      <c r="CH254" s="8">
        <v>100</v>
      </c>
      <c r="CI254" s="9">
        <v>120</v>
      </c>
      <c r="CJ254" s="9">
        <v>150</v>
      </c>
      <c r="CK254" s="9">
        <v>200</v>
      </c>
      <c r="CL254" s="5"/>
      <c r="CM254" s="5"/>
      <c r="CN254" s="5"/>
    </row>
    <row r="255" spans="56:92" ht="13.5">
      <c r="BD255" s="10" t="s">
        <v>153</v>
      </c>
      <c r="BE255" s="10" t="s">
        <v>154</v>
      </c>
      <c r="BF255" s="10" t="s">
        <v>5</v>
      </c>
      <c r="BG255" s="27">
        <v>10</v>
      </c>
      <c r="BH255" s="27">
        <v>11</v>
      </c>
      <c r="BI255" s="28" t="s">
        <v>254</v>
      </c>
      <c r="BJ255" s="27">
        <v>2000</v>
      </c>
      <c r="BK255" s="27">
        <v>200</v>
      </c>
      <c r="BL255" s="27"/>
      <c r="BM255" s="27"/>
      <c r="BN255" s="27"/>
      <c r="BO255" s="27"/>
      <c r="BP255" s="27"/>
      <c r="BQ255" s="27"/>
      <c r="BR255" s="27"/>
      <c r="BS255" s="27"/>
      <c r="BT255" s="8">
        <v>0</v>
      </c>
      <c r="BU255" s="8">
        <v>1</v>
      </c>
      <c r="BV255" s="9">
        <v>30</v>
      </c>
      <c r="BW255" s="9">
        <v>31</v>
      </c>
      <c r="BX255" s="9">
        <v>50</v>
      </c>
      <c r="BY255" s="9">
        <v>51</v>
      </c>
      <c r="BZ255" s="9">
        <v>100</v>
      </c>
      <c r="CA255" s="9">
        <v>101</v>
      </c>
      <c r="CB255" s="9" t="s">
        <v>254</v>
      </c>
      <c r="CC255" s="9"/>
      <c r="CD255" s="9"/>
      <c r="CE255" s="9"/>
      <c r="CF255" s="9"/>
      <c r="CG255" s="8">
        <v>1000</v>
      </c>
      <c r="CH255" s="8">
        <v>100</v>
      </c>
      <c r="CI255" s="9">
        <v>120</v>
      </c>
      <c r="CJ255" s="9">
        <v>150</v>
      </c>
      <c r="CK255" s="9">
        <v>200</v>
      </c>
      <c r="CL255" s="5"/>
      <c r="CM255" s="5"/>
      <c r="CN255" s="5"/>
    </row>
    <row r="256" spans="56:92" ht="13.5">
      <c r="BD256" s="10" t="s">
        <v>289</v>
      </c>
      <c r="BE256" s="10" t="s">
        <v>150</v>
      </c>
      <c r="BF256" s="10" t="s">
        <v>5</v>
      </c>
      <c r="BG256" s="27">
        <v>10</v>
      </c>
      <c r="BH256" s="27">
        <v>11</v>
      </c>
      <c r="BI256" s="28" t="s">
        <v>254</v>
      </c>
      <c r="BJ256" s="27">
        <v>2000</v>
      </c>
      <c r="BK256" s="27">
        <v>200</v>
      </c>
      <c r="BL256" s="27"/>
      <c r="BM256" s="27"/>
      <c r="BN256" s="27"/>
      <c r="BO256" s="27"/>
      <c r="BP256" s="27"/>
      <c r="BQ256" s="27"/>
      <c r="BR256" s="27"/>
      <c r="BS256" s="27"/>
      <c r="BT256" s="8">
        <v>0</v>
      </c>
      <c r="BU256" s="8">
        <v>1</v>
      </c>
      <c r="BV256" s="9">
        <v>30</v>
      </c>
      <c r="BW256" s="9">
        <v>31</v>
      </c>
      <c r="BX256" s="9">
        <v>50</v>
      </c>
      <c r="BY256" s="9">
        <v>51</v>
      </c>
      <c r="BZ256" s="9">
        <v>100</v>
      </c>
      <c r="CA256" s="9">
        <v>101</v>
      </c>
      <c r="CB256" s="9" t="s">
        <v>254</v>
      </c>
      <c r="CC256" s="9"/>
      <c r="CD256" s="9"/>
      <c r="CE256" s="9"/>
      <c r="CF256" s="9"/>
      <c r="CG256" s="8">
        <v>1000</v>
      </c>
      <c r="CH256" s="8">
        <v>100</v>
      </c>
      <c r="CI256" s="9">
        <v>120</v>
      </c>
      <c r="CJ256" s="9">
        <v>150</v>
      </c>
      <c r="CK256" s="9">
        <v>200</v>
      </c>
      <c r="CL256" s="5"/>
      <c r="CM256" s="5"/>
      <c r="CN256" s="5"/>
    </row>
    <row r="257" spans="56:92" ht="13.5">
      <c r="BD257" s="10" t="s">
        <v>144</v>
      </c>
      <c r="BE257" s="10" t="s">
        <v>145</v>
      </c>
      <c r="BF257" s="10" t="s">
        <v>5</v>
      </c>
      <c r="BG257" s="27">
        <v>10</v>
      </c>
      <c r="BH257" s="27">
        <v>11</v>
      </c>
      <c r="BI257" s="28" t="s">
        <v>254</v>
      </c>
      <c r="BJ257" s="27">
        <v>2000</v>
      </c>
      <c r="BK257" s="27">
        <v>200</v>
      </c>
      <c r="BL257" s="27"/>
      <c r="BM257" s="27"/>
      <c r="BN257" s="27"/>
      <c r="BO257" s="27"/>
      <c r="BP257" s="27"/>
      <c r="BQ257" s="27"/>
      <c r="BR257" s="27"/>
      <c r="BS257" s="27"/>
      <c r="BT257" s="8">
        <v>0</v>
      </c>
      <c r="BU257" s="8">
        <v>1</v>
      </c>
      <c r="BV257" s="9">
        <v>30</v>
      </c>
      <c r="BW257" s="9">
        <v>31</v>
      </c>
      <c r="BX257" s="9">
        <v>50</v>
      </c>
      <c r="BY257" s="9">
        <v>51</v>
      </c>
      <c r="BZ257" s="9">
        <v>100</v>
      </c>
      <c r="CA257" s="9">
        <v>101</v>
      </c>
      <c r="CB257" s="9" t="s">
        <v>254</v>
      </c>
      <c r="CC257" s="9"/>
      <c r="CD257" s="9"/>
      <c r="CE257" s="9"/>
      <c r="CF257" s="9"/>
      <c r="CG257" s="8">
        <v>1000</v>
      </c>
      <c r="CH257" s="8">
        <v>100</v>
      </c>
      <c r="CI257" s="9">
        <v>120</v>
      </c>
      <c r="CJ257" s="9">
        <v>150</v>
      </c>
      <c r="CK257" s="9">
        <v>200</v>
      </c>
      <c r="CL257" s="5"/>
      <c r="CM257" s="5"/>
      <c r="CN257" s="5"/>
    </row>
    <row r="258" spans="56:92" ht="13.5">
      <c r="BD258" s="10" t="s">
        <v>163</v>
      </c>
      <c r="BE258" s="10" t="s">
        <v>164</v>
      </c>
      <c r="BF258" s="10" t="s">
        <v>5</v>
      </c>
      <c r="BG258" s="27">
        <v>10</v>
      </c>
      <c r="BH258" s="27">
        <v>11</v>
      </c>
      <c r="BI258" s="28" t="s">
        <v>254</v>
      </c>
      <c r="BJ258" s="27">
        <v>2000</v>
      </c>
      <c r="BK258" s="27">
        <v>200</v>
      </c>
      <c r="BL258" s="27"/>
      <c r="BM258" s="27"/>
      <c r="BN258" s="27"/>
      <c r="BO258" s="27"/>
      <c r="BP258" s="27"/>
      <c r="BQ258" s="27"/>
      <c r="BR258" s="27"/>
      <c r="BS258" s="27"/>
      <c r="BT258" s="8">
        <v>0</v>
      </c>
      <c r="BU258" s="8">
        <v>1</v>
      </c>
      <c r="BV258" s="9">
        <v>30</v>
      </c>
      <c r="BW258" s="9">
        <v>31</v>
      </c>
      <c r="BX258" s="9">
        <v>50</v>
      </c>
      <c r="BY258" s="9">
        <v>51</v>
      </c>
      <c r="BZ258" s="9">
        <v>100</v>
      </c>
      <c r="CA258" s="9">
        <v>101</v>
      </c>
      <c r="CB258" s="9" t="s">
        <v>254</v>
      </c>
      <c r="CC258" s="9"/>
      <c r="CD258" s="9"/>
      <c r="CE258" s="9"/>
      <c r="CF258" s="9"/>
      <c r="CG258" s="8">
        <v>1000</v>
      </c>
      <c r="CH258" s="8">
        <v>100</v>
      </c>
      <c r="CI258" s="9">
        <v>120</v>
      </c>
      <c r="CJ258" s="9">
        <v>150</v>
      </c>
      <c r="CK258" s="9">
        <v>200</v>
      </c>
      <c r="CL258" s="5"/>
      <c r="CM258" s="5"/>
      <c r="CN258" s="5"/>
    </row>
    <row r="259" spans="56:92" ht="13.5">
      <c r="BD259" s="10" t="s">
        <v>151</v>
      </c>
      <c r="BE259" s="10" t="s">
        <v>152</v>
      </c>
      <c r="BF259" s="10" t="s">
        <v>5</v>
      </c>
      <c r="BG259" s="27">
        <v>10</v>
      </c>
      <c r="BH259" s="27">
        <v>11</v>
      </c>
      <c r="BI259" s="28" t="s">
        <v>254</v>
      </c>
      <c r="BJ259" s="27">
        <v>2000</v>
      </c>
      <c r="BK259" s="27">
        <v>200</v>
      </c>
      <c r="BL259" s="27"/>
      <c r="BM259" s="27"/>
      <c r="BN259" s="27"/>
      <c r="BO259" s="27"/>
      <c r="BP259" s="27"/>
      <c r="BQ259" s="27"/>
      <c r="BR259" s="27"/>
      <c r="BS259" s="27"/>
      <c r="BT259" s="8">
        <v>0</v>
      </c>
      <c r="BU259" s="8">
        <v>1</v>
      </c>
      <c r="BV259" s="9">
        <v>30</v>
      </c>
      <c r="BW259" s="9">
        <v>31</v>
      </c>
      <c r="BX259" s="9">
        <v>50</v>
      </c>
      <c r="BY259" s="9">
        <v>51</v>
      </c>
      <c r="BZ259" s="9">
        <v>100</v>
      </c>
      <c r="CA259" s="9">
        <v>101</v>
      </c>
      <c r="CB259" s="9" t="s">
        <v>254</v>
      </c>
      <c r="CC259" s="9"/>
      <c r="CD259" s="9"/>
      <c r="CE259" s="9"/>
      <c r="CF259" s="9"/>
      <c r="CG259" s="8">
        <v>1000</v>
      </c>
      <c r="CH259" s="8">
        <v>100</v>
      </c>
      <c r="CI259" s="9">
        <v>120</v>
      </c>
      <c r="CJ259" s="9">
        <v>150</v>
      </c>
      <c r="CK259" s="9">
        <v>200</v>
      </c>
      <c r="CL259" s="5"/>
      <c r="CM259" s="5"/>
      <c r="CN259" s="5"/>
    </row>
    <row r="260" spans="56:92" ht="13.5">
      <c r="BD260" s="10" t="s">
        <v>354</v>
      </c>
      <c r="BE260" s="10" t="s">
        <v>168</v>
      </c>
      <c r="BF260" s="10" t="s">
        <v>5</v>
      </c>
      <c r="BG260" s="27">
        <v>10</v>
      </c>
      <c r="BH260" s="27">
        <v>11</v>
      </c>
      <c r="BI260" s="28" t="s">
        <v>254</v>
      </c>
      <c r="BJ260" s="27">
        <v>2000</v>
      </c>
      <c r="BK260" s="27">
        <v>200</v>
      </c>
      <c r="BL260" s="27"/>
      <c r="BM260" s="27"/>
      <c r="BN260" s="27"/>
      <c r="BO260" s="27"/>
      <c r="BP260" s="27"/>
      <c r="BQ260" s="27"/>
      <c r="BR260" s="27"/>
      <c r="BS260" s="27"/>
      <c r="BT260" s="8">
        <v>0</v>
      </c>
      <c r="BU260" s="8">
        <v>1</v>
      </c>
      <c r="BV260" s="9">
        <v>30</v>
      </c>
      <c r="BW260" s="9">
        <v>31</v>
      </c>
      <c r="BX260" s="9">
        <v>50</v>
      </c>
      <c r="BY260" s="9">
        <v>51</v>
      </c>
      <c r="BZ260" s="9">
        <v>100</v>
      </c>
      <c r="CA260" s="9">
        <v>101</v>
      </c>
      <c r="CB260" s="9" t="s">
        <v>254</v>
      </c>
      <c r="CC260" s="9"/>
      <c r="CD260" s="9"/>
      <c r="CE260" s="9"/>
      <c r="CF260" s="9"/>
      <c r="CG260" s="8">
        <v>1000</v>
      </c>
      <c r="CH260" s="8">
        <v>100</v>
      </c>
      <c r="CI260" s="9">
        <v>120</v>
      </c>
      <c r="CJ260" s="9">
        <v>150</v>
      </c>
      <c r="CK260" s="9">
        <v>200</v>
      </c>
      <c r="CL260" s="5"/>
      <c r="CM260" s="5"/>
      <c r="CN260" s="5"/>
    </row>
    <row r="261" spans="56:92" ht="13.5">
      <c r="BD261" s="10" t="s">
        <v>155</v>
      </c>
      <c r="BE261" s="10" t="s">
        <v>156</v>
      </c>
      <c r="BF261" s="10" t="s">
        <v>5</v>
      </c>
      <c r="BG261" s="27">
        <v>10</v>
      </c>
      <c r="BH261" s="27">
        <v>11</v>
      </c>
      <c r="BI261" s="28" t="s">
        <v>254</v>
      </c>
      <c r="BJ261" s="27">
        <v>2000</v>
      </c>
      <c r="BK261" s="27">
        <v>200</v>
      </c>
      <c r="BL261" s="27"/>
      <c r="BM261" s="27"/>
      <c r="BN261" s="27"/>
      <c r="BO261" s="27"/>
      <c r="BP261" s="27"/>
      <c r="BQ261" s="27"/>
      <c r="BR261" s="27"/>
      <c r="BS261" s="27"/>
      <c r="BT261" s="8">
        <v>0</v>
      </c>
      <c r="BU261" s="8">
        <v>1</v>
      </c>
      <c r="BV261" s="9">
        <v>30</v>
      </c>
      <c r="BW261" s="9">
        <v>31</v>
      </c>
      <c r="BX261" s="9">
        <v>50</v>
      </c>
      <c r="BY261" s="9">
        <v>51</v>
      </c>
      <c r="BZ261" s="9">
        <v>100</v>
      </c>
      <c r="CA261" s="9">
        <v>101</v>
      </c>
      <c r="CB261" s="9" t="s">
        <v>254</v>
      </c>
      <c r="CC261" s="9"/>
      <c r="CD261" s="9"/>
      <c r="CE261" s="9"/>
      <c r="CF261" s="9"/>
      <c r="CG261" s="8">
        <v>1000</v>
      </c>
      <c r="CH261" s="8">
        <v>100</v>
      </c>
      <c r="CI261" s="9">
        <v>120</v>
      </c>
      <c r="CJ261" s="9">
        <v>150</v>
      </c>
      <c r="CK261" s="9">
        <v>200</v>
      </c>
      <c r="CL261" s="5"/>
      <c r="CM261" s="5"/>
      <c r="CN261" s="5"/>
    </row>
    <row r="262" spans="56:92" ht="13.5">
      <c r="BD262" s="10" t="s">
        <v>146</v>
      </c>
      <c r="BE262" s="10" t="s">
        <v>147</v>
      </c>
      <c r="BF262" s="10" t="s">
        <v>5</v>
      </c>
      <c r="BG262" s="27">
        <v>10</v>
      </c>
      <c r="BH262" s="27">
        <v>11</v>
      </c>
      <c r="BI262" s="28" t="s">
        <v>254</v>
      </c>
      <c r="BJ262" s="27">
        <v>2000</v>
      </c>
      <c r="BK262" s="27">
        <v>200</v>
      </c>
      <c r="BL262" s="27"/>
      <c r="BM262" s="27"/>
      <c r="BN262" s="27"/>
      <c r="BO262" s="27"/>
      <c r="BP262" s="27"/>
      <c r="BQ262" s="27"/>
      <c r="BR262" s="27"/>
      <c r="BS262" s="27"/>
      <c r="BT262" s="8">
        <v>0</v>
      </c>
      <c r="BU262" s="8">
        <v>1</v>
      </c>
      <c r="BV262" s="9">
        <v>30</v>
      </c>
      <c r="BW262" s="9">
        <v>31</v>
      </c>
      <c r="BX262" s="9">
        <v>50</v>
      </c>
      <c r="BY262" s="9">
        <v>51</v>
      </c>
      <c r="BZ262" s="9">
        <v>100</v>
      </c>
      <c r="CA262" s="9">
        <v>101</v>
      </c>
      <c r="CB262" s="9" t="s">
        <v>254</v>
      </c>
      <c r="CC262" s="9"/>
      <c r="CD262" s="9"/>
      <c r="CE262" s="9"/>
      <c r="CF262" s="9"/>
      <c r="CG262" s="8">
        <v>1000</v>
      </c>
      <c r="CH262" s="8">
        <v>100</v>
      </c>
      <c r="CI262" s="9">
        <v>120</v>
      </c>
      <c r="CJ262" s="9">
        <v>150</v>
      </c>
      <c r="CK262" s="9">
        <v>200</v>
      </c>
      <c r="CL262" s="5"/>
      <c r="CM262" s="5"/>
      <c r="CN262" s="5"/>
    </row>
    <row r="263" spans="56:92" ht="13.5">
      <c r="BD263" s="10" t="s">
        <v>148</v>
      </c>
      <c r="BE263" s="10" t="s">
        <v>149</v>
      </c>
      <c r="BF263" s="10" t="s">
        <v>5</v>
      </c>
      <c r="BG263" s="27">
        <v>10</v>
      </c>
      <c r="BH263" s="27">
        <v>11</v>
      </c>
      <c r="BI263" s="28" t="s">
        <v>254</v>
      </c>
      <c r="BJ263" s="27">
        <v>2000</v>
      </c>
      <c r="BK263" s="27">
        <v>200</v>
      </c>
      <c r="BL263" s="27"/>
      <c r="BM263" s="27"/>
      <c r="BN263" s="27"/>
      <c r="BO263" s="27"/>
      <c r="BP263" s="27"/>
      <c r="BQ263" s="27"/>
      <c r="BR263" s="27"/>
      <c r="BS263" s="27"/>
      <c r="BT263" s="8">
        <v>0</v>
      </c>
      <c r="BU263" s="8">
        <v>1</v>
      </c>
      <c r="BV263" s="9">
        <v>30</v>
      </c>
      <c r="BW263" s="9">
        <v>31</v>
      </c>
      <c r="BX263" s="9">
        <v>50</v>
      </c>
      <c r="BY263" s="9">
        <v>51</v>
      </c>
      <c r="BZ263" s="9">
        <v>100</v>
      </c>
      <c r="CA263" s="9">
        <v>101</v>
      </c>
      <c r="CB263" s="9" t="s">
        <v>254</v>
      </c>
      <c r="CC263" s="9"/>
      <c r="CD263" s="9"/>
      <c r="CE263" s="9"/>
      <c r="CF263" s="9"/>
      <c r="CG263" s="8">
        <v>1000</v>
      </c>
      <c r="CH263" s="8">
        <v>100</v>
      </c>
      <c r="CI263" s="9">
        <v>120</v>
      </c>
      <c r="CJ263" s="9">
        <v>150</v>
      </c>
      <c r="CK263" s="9">
        <v>200</v>
      </c>
      <c r="CL263" s="5"/>
      <c r="CM263" s="5"/>
      <c r="CN263" s="5"/>
    </row>
    <row r="264" spans="56:92" ht="13.5">
      <c r="BD264" s="10" t="s">
        <v>161</v>
      </c>
      <c r="BE264" s="10" t="s">
        <v>162</v>
      </c>
      <c r="BF264" s="10" t="s">
        <v>5</v>
      </c>
      <c r="BG264" s="27">
        <v>10</v>
      </c>
      <c r="BH264" s="27">
        <v>11</v>
      </c>
      <c r="BI264" s="28" t="s">
        <v>254</v>
      </c>
      <c r="BJ264" s="27">
        <v>2000</v>
      </c>
      <c r="BK264" s="27">
        <v>200</v>
      </c>
      <c r="BL264" s="27"/>
      <c r="BM264" s="27"/>
      <c r="BN264" s="27"/>
      <c r="BO264" s="27"/>
      <c r="BP264" s="27"/>
      <c r="BQ264" s="27"/>
      <c r="BR264" s="27"/>
      <c r="BS264" s="27"/>
      <c r="BT264" s="8">
        <v>0</v>
      </c>
      <c r="BU264" s="8">
        <v>1</v>
      </c>
      <c r="BV264" s="9">
        <v>30</v>
      </c>
      <c r="BW264" s="9">
        <v>31</v>
      </c>
      <c r="BX264" s="9">
        <v>50</v>
      </c>
      <c r="BY264" s="9">
        <v>51</v>
      </c>
      <c r="BZ264" s="9">
        <v>100</v>
      </c>
      <c r="CA264" s="9">
        <v>101</v>
      </c>
      <c r="CB264" s="9" t="s">
        <v>254</v>
      </c>
      <c r="CC264" s="9"/>
      <c r="CD264" s="9"/>
      <c r="CE264" s="9"/>
      <c r="CF264" s="9"/>
      <c r="CG264" s="8">
        <v>1000</v>
      </c>
      <c r="CH264" s="8">
        <v>100</v>
      </c>
      <c r="CI264" s="9">
        <v>120</v>
      </c>
      <c r="CJ264" s="9">
        <v>150</v>
      </c>
      <c r="CK264" s="9">
        <v>200</v>
      </c>
      <c r="CL264" s="5"/>
      <c r="CM264" s="5"/>
      <c r="CN264" s="5"/>
    </row>
    <row r="265" spans="56:92" ht="13.5">
      <c r="BD265" s="10" t="s">
        <v>142</v>
      </c>
      <c r="BE265" s="10" t="s">
        <v>143</v>
      </c>
      <c r="BF265" s="10" t="s">
        <v>5</v>
      </c>
      <c r="BG265" s="27">
        <v>10</v>
      </c>
      <c r="BH265" s="27">
        <v>11</v>
      </c>
      <c r="BI265" s="28" t="s">
        <v>254</v>
      </c>
      <c r="BJ265" s="27">
        <v>2000</v>
      </c>
      <c r="BK265" s="27">
        <v>200</v>
      </c>
      <c r="BL265" s="27"/>
      <c r="BM265" s="27"/>
      <c r="BN265" s="27"/>
      <c r="BO265" s="27"/>
      <c r="BP265" s="27"/>
      <c r="BQ265" s="27"/>
      <c r="BR265" s="27"/>
      <c r="BS265" s="27"/>
      <c r="BT265" s="8">
        <v>0</v>
      </c>
      <c r="BU265" s="8">
        <v>1</v>
      </c>
      <c r="BV265" s="9">
        <v>30</v>
      </c>
      <c r="BW265" s="9">
        <v>31</v>
      </c>
      <c r="BX265" s="9">
        <v>50</v>
      </c>
      <c r="BY265" s="9">
        <v>51</v>
      </c>
      <c r="BZ265" s="9">
        <v>100</v>
      </c>
      <c r="CA265" s="9">
        <v>101</v>
      </c>
      <c r="CB265" s="9" t="s">
        <v>254</v>
      </c>
      <c r="CC265" s="9"/>
      <c r="CD265" s="9"/>
      <c r="CE265" s="9"/>
      <c r="CF265" s="9"/>
      <c r="CG265" s="8">
        <v>1000</v>
      </c>
      <c r="CH265" s="8">
        <v>100</v>
      </c>
      <c r="CI265" s="9">
        <v>120</v>
      </c>
      <c r="CJ265" s="9">
        <v>150</v>
      </c>
      <c r="CK265" s="9">
        <v>200</v>
      </c>
      <c r="CL265" s="5"/>
      <c r="CM265" s="5"/>
      <c r="CN265" s="5"/>
    </row>
    <row r="266" spans="56:92" ht="13.5">
      <c r="BD266" s="10" t="s">
        <v>159</v>
      </c>
      <c r="BE266" s="10" t="s">
        <v>160</v>
      </c>
      <c r="BF266" s="10" t="s">
        <v>5</v>
      </c>
      <c r="BG266" s="27">
        <v>10</v>
      </c>
      <c r="BH266" s="27">
        <v>11</v>
      </c>
      <c r="BI266" s="28" t="s">
        <v>254</v>
      </c>
      <c r="BJ266" s="27">
        <v>2000</v>
      </c>
      <c r="BK266" s="27">
        <v>200</v>
      </c>
      <c r="BL266" s="27"/>
      <c r="BM266" s="27"/>
      <c r="BN266" s="27"/>
      <c r="BO266" s="27"/>
      <c r="BP266" s="27"/>
      <c r="BQ266" s="27"/>
      <c r="BR266" s="27"/>
      <c r="BS266" s="27"/>
      <c r="BT266" s="8">
        <v>0</v>
      </c>
      <c r="BU266" s="8">
        <v>1</v>
      </c>
      <c r="BV266" s="9">
        <v>30</v>
      </c>
      <c r="BW266" s="9">
        <v>31</v>
      </c>
      <c r="BX266" s="9">
        <v>50</v>
      </c>
      <c r="BY266" s="9">
        <v>51</v>
      </c>
      <c r="BZ266" s="9">
        <v>100</v>
      </c>
      <c r="CA266" s="9">
        <v>101</v>
      </c>
      <c r="CB266" s="9" t="s">
        <v>254</v>
      </c>
      <c r="CC266" s="9"/>
      <c r="CD266" s="9"/>
      <c r="CE266" s="9"/>
      <c r="CF266" s="9"/>
      <c r="CG266" s="8">
        <v>1000</v>
      </c>
      <c r="CH266" s="8">
        <v>100</v>
      </c>
      <c r="CI266" s="9">
        <v>120</v>
      </c>
      <c r="CJ266" s="9">
        <v>150</v>
      </c>
      <c r="CK266" s="9">
        <v>200</v>
      </c>
      <c r="CL266" s="5"/>
      <c r="CM266" s="5"/>
      <c r="CN266" s="5"/>
    </row>
    <row r="267" spans="56:92" ht="13.5">
      <c r="BD267" s="10" t="s">
        <v>157</v>
      </c>
      <c r="BE267" s="10" t="s">
        <v>158</v>
      </c>
      <c r="BF267" s="10" t="s">
        <v>5</v>
      </c>
      <c r="BG267" s="27">
        <v>10</v>
      </c>
      <c r="BH267" s="27">
        <v>11</v>
      </c>
      <c r="BI267" s="28" t="s">
        <v>254</v>
      </c>
      <c r="BJ267" s="27">
        <v>2000</v>
      </c>
      <c r="BK267" s="27">
        <v>200</v>
      </c>
      <c r="BL267" s="27"/>
      <c r="BM267" s="27"/>
      <c r="BN267" s="27"/>
      <c r="BO267" s="27"/>
      <c r="BP267" s="27"/>
      <c r="BQ267" s="27"/>
      <c r="BR267" s="27"/>
      <c r="BS267" s="27"/>
      <c r="BT267" s="8">
        <v>0</v>
      </c>
      <c r="BU267" s="8">
        <v>1</v>
      </c>
      <c r="BV267" s="9">
        <v>30</v>
      </c>
      <c r="BW267" s="9">
        <v>31</v>
      </c>
      <c r="BX267" s="9">
        <v>50</v>
      </c>
      <c r="BY267" s="9">
        <v>51</v>
      </c>
      <c r="BZ267" s="9">
        <v>100</v>
      </c>
      <c r="CA267" s="9">
        <v>101</v>
      </c>
      <c r="CB267" s="9" t="s">
        <v>254</v>
      </c>
      <c r="CC267" s="9"/>
      <c r="CD267" s="9"/>
      <c r="CE267" s="9"/>
      <c r="CF267" s="9"/>
      <c r="CG267" s="8">
        <v>1000</v>
      </c>
      <c r="CH267" s="8">
        <v>100</v>
      </c>
      <c r="CI267" s="9">
        <v>120</v>
      </c>
      <c r="CJ267" s="9">
        <v>150</v>
      </c>
      <c r="CK267" s="9">
        <v>200</v>
      </c>
      <c r="CL267" s="5"/>
      <c r="CM267" s="5"/>
      <c r="CN267" s="5"/>
    </row>
    <row r="268" spans="56:92" ht="13.5">
      <c r="BD268" s="13" t="s">
        <v>355</v>
      </c>
      <c r="BE268" s="13" t="s">
        <v>182</v>
      </c>
      <c r="BF268" s="13" t="s">
        <v>5</v>
      </c>
      <c r="BG268" s="21">
        <v>10</v>
      </c>
      <c r="BH268" s="21">
        <v>11</v>
      </c>
      <c r="BI268" s="22" t="s">
        <v>254</v>
      </c>
      <c r="BJ268" s="21">
        <v>2000</v>
      </c>
      <c r="BK268" s="21">
        <v>150</v>
      </c>
      <c r="BL268" s="21"/>
      <c r="BM268" s="21"/>
      <c r="BN268" s="21"/>
      <c r="BO268" s="21"/>
      <c r="BP268" s="21"/>
      <c r="BQ268" s="21"/>
      <c r="BR268" s="21"/>
      <c r="BS268" s="21"/>
      <c r="BT268" s="30"/>
      <c r="BU268" s="30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0">
        <v>3000</v>
      </c>
      <c r="CH268" s="30"/>
      <c r="CI268" s="31"/>
      <c r="CJ268" s="31"/>
      <c r="CK268" s="31"/>
      <c r="CL268" s="31"/>
      <c r="CM268" s="31"/>
      <c r="CN268" s="31">
        <v>300</v>
      </c>
    </row>
    <row r="269" spans="16:92" ht="13.5"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4" t="s">
        <v>215</v>
      </c>
      <c r="BE269" s="13" t="s">
        <v>216</v>
      </c>
      <c r="BF269" s="13" t="s">
        <v>5</v>
      </c>
      <c r="BG269" s="21">
        <v>10</v>
      </c>
      <c r="BH269" s="21">
        <v>11</v>
      </c>
      <c r="BI269" s="22" t="s">
        <v>254</v>
      </c>
      <c r="BJ269" s="21">
        <v>2000</v>
      </c>
      <c r="BK269" s="21">
        <v>150</v>
      </c>
      <c r="BL269" s="21"/>
      <c r="BM269" s="21"/>
      <c r="BN269" s="21"/>
      <c r="BO269" s="21"/>
      <c r="BP269" s="21"/>
      <c r="BQ269" s="21"/>
      <c r="BR269" s="21"/>
      <c r="BS269" s="21"/>
      <c r="BT269" s="30"/>
      <c r="BU269" s="30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0">
        <v>3000</v>
      </c>
      <c r="CH269" s="30"/>
      <c r="CI269" s="31"/>
      <c r="CJ269" s="31"/>
      <c r="CK269" s="31"/>
      <c r="CL269" s="31"/>
      <c r="CM269" s="31"/>
      <c r="CN269" s="31">
        <v>300</v>
      </c>
    </row>
    <row r="270" spans="16:92" ht="13.5"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4" t="s">
        <v>171</v>
      </c>
      <c r="BE270" s="13" t="s">
        <v>172</v>
      </c>
      <c r="BF270" s="13" t="s">
        <v>5</v>
      </c>
      <c r="BG270" s="21">
        <v>10</v>
      </c>
      <c r="BH270" s="21">
        <v>11</v>
      </c>
      <c r="BI270" s="22" t="s">
        <v>254</v>
      </c>
      <c r="BJ270" s="21">
        <v>2000</v>
      </c>
      <c r="BK270" s="21">
        <v>150</v>
      </c>
      <c r="BL270" s="21"/>
      <c r="BM270" s="21"/>
      <c r="BN270" s="21"/>
      <c r="BO270" s="21"/>
      <c r="BP270" s="21"/>
      <c r="BQ270" s="21"/>
      <c r="BR270" s="21"/>
      <c r="BS270" s="21"/>
      <c r="BT270" s="30"/>
      <c r="BU270" s="30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0">
        <v>3000</v>
      </c>
      <c r="CH270" s="30"/>
      <c r="CI270" s="31"/>
      <c r="CJ270" s="31"/>
      <c r="CK270" s="31"/>
      <c r="CL270" s="31"/>
      <c r="CM270" s="31"/>
      <c r="CN270" s="31">
        <v>300</v>
      </c>
    </row>
    <row r="271" spans="16:92" ht="13.5"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4" t="s">
        <v>213</v>
      </c>
      <c r="BE271" s="13" t="s">
        <v>214</v>
      </c>
      <c r="BF271" s="13" t="s">
        <v>5</v>
      </c>
      <c r="BG271" s="21">
        <v>10</v>
      </c>
      <c r="BH271" s="21">
        <v>11</v>
      </c>
      <c r="BI271" s="22" t="s">
        <v>254</v>
      </c>
      <c r="BJ271" s="21">
        <v>2000</v>
      </c>
      <c r="BK271" s="21">
        <v>150</v>
      </c>
      <c r="BL271" s="21"/>
      <c r="BM271" s="21"/>
      <c r="BN271" s="21"/>
      <c r="BO271" s="21"/>
      <c r="BP271" s="21"/>
      <c r="BQ271" s="21"/>
      <c r="BR271" s="21"/>
      <c r="BS271" s="21"/>
      <c r="BT271" s="30"/>
      <c r="BU271" s="30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0">
        <v>3000</v>
      </c>
      <c r="CH271" s="30"/>
      <c r="CI271" s="31"/>
      <c r="CJ271" s="31"/>
      <c r="CK271" s="31"/>
      <c r="CL271" s="31"/>
      <c r="CM271" s="31"/>
      <c r="CN271" s="31">
        <v>300</v>
      </c>
    </row>
    <row r="272" spans="16:92" ht="13.5"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4" t="s">
        <v>199</v>
      </c>
      <c r="BE272" s="13" t="s">
        <v>200</v>
      </c>
      <c r="BF272" s="13" t="s">
        <v>5</v>
      </c>
      <c r="BG272" s="21">
        <v>10</v>
      </c>
      <c r="BH272" s="21">
        <v>11</v>
      </c>
      <c r="BI272" s="22" t="s">
        <v>254</v>
      </c>
      <c r="BJ272" s="21">
        <v>2000</v>
      </c>
      <c r="BK272" s="21">
        <v>150</v>
      </c>
      <c r="BL272" s="21"/>
      <c r="BM272" s="21"/>
      <c r="BN272" s="21"/>
      <c r="BO272" s="21"/>
      <c r="BP272" s="21"/>
      <c r="BQ272" s="21"/>
      <c r="BR272" s="21"/>
      <c r="BS272" s="21"/>
      <c r="BT272" s="30"/>
      <c r="BU272" s="30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0">
        <v>3000</v>
      </c>
      <c r="CH272" s="30"/>
      <c r="CI272" s="31"/>
      <c r="CJ272" s="31"/>
      <c r="CK272" s="31"/>
      <c r="CL272" s="31"/>
      <c r="CM272" s="31"/>
      <c r="CN272" s="31">
        <v>300</v>
      </c>
    </row>
    <row r="273" spans="16:92" ht="13.5"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4" t="s">
        <v>245</v>
      </c>
      <c r="BE273" s="13" t="s">
        <v>246</v>
      </c>
      <c r="BF273" s="13" t="s">
        <v>5</v>
      </c>
      <c r="BG273" s="21">
        <v>10</v>
      </c>
      <c r="BH273" s="21">
        <v>11</v>
      </c>
      <c r="BI273" s="22" t="s">
        <v>254</v>
      </c>
      <c r="BJ273" s="21">
        <v>2000</v>
      </c>
      <c r="BK273" s="21">
        <v>150</v>
      </c>
      <c r="BL273" s="21"/>
      <c r="BM273" s="21"/>
      <c r="BN273" s="21"/>
      <c r="BO273" s="21"/>
      <c r="BP273" s="21"/>
      <c r="BQ273" s="21"/>
      <c r="BR273" s="21"/>
      <c r="BS273" s="21"/>
      <c r="BT273" s="30"/>
      <c r="BU273" s="30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0">
        <v>3000</v>
      </c>
      <c r="CH273" s="30"/>
      <c r="CI273" s="31"/>
      <c r="CJ273" s="31"/>
      <c r="CK273" s="31"/>
      <c r="CL273" s="31"/>
      <c r="CM273" s="31"/>
      <c r="CN273" s="31">
        <v>300</v>
      </c>
    </row>
    <row r="274" spans="16:92" ht="13.5"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4" t="s">
        <v>197</v>
      </c>
      <c r="BE274" s="13" t="s">
        <v>198</v>
      </c>
      <c r="BF274" s="13" t="s">
        <v>5</v>
      </c>
      <c r="BG274" s="21">
        <v>10</v>
      </c>
      <c r="BH274" s="21">
        <v>11</v>
      </c>
      <c r="BI274" s="22" t="s">
        <v>254</v>
      </c>
      <c r="BJ274" s="21">
        <v>2000</v>
      </c>
      <c r="BK274" s="21">
        <v>150</v>
      </c>
      <c r="BL274" s="21"/>
      <c r="BM274" s="21"/>
      <c r="BN274" s="21"/>
      <c r="BO274" s="21"/>
      <c r="BP274" s="21"/>
      <c r="BQ274" s="21"/>
      <c r="BR274" s="21"/>
      <c r="BS274" s="21"/>
      <c r="BT274" s="30"/>
      <c r="BU274" s="30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0">
        <v>3000</v>
      </c>
      <c r="CH274" s="30"/>
      <c r="CI274" s="31"/>
      <c r="CJ274" s="31"/>
      <c r="CK274" s="31"/>
      <c r="CL274" s="31"/>
      <c r="CM274" s="31"/>
      <c r="CN274" s="31">
        <v>300</v>
      </c>
    </row>
    <row r="275" spans="16:92" ht="13.5"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4" t="s">
        <v>225</v>
      </c>
      <c r="BE275" s="13" t="s">
        <v>226</v>
      </c>
      <c r="BF275" s="13" t="s">
        <v>5</v>
      </c>
      <c r="BG275" s="21">
        <v>10</v>
      </c>
      <c r="BH275" s="21">
        <v>11</v>
      </c>
      <c r="BI275" s="22" t="s">
        <v>254</v>
      </c>
      <c r="BJ275" s="21">
        <v>2000</v>
      </c>
      <c r="BK275" s="21">
        <v>150</v>
      </c>
      <c r="BL275" s="21"/>
      <c r="BM275" s="21"/>
      <c r="BN275" s="21"/>
      <c r="BO275" s="21"/>
      <c r="BP275" s="21"/>
      <c r="BQ275" s="21"/>
      <c r="BR275" s="21"/>
      <c r="BS275" s="21"/>
      <c r="BT275" s="30"/>
      <c r="BU275" s="30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0">
        <v>3000</v>
      </c>
      <c r="CH275" s="30"/>
      <c r="CI275" s="31"/>
      <c r="CJ275" s="31"/>
      <c r="CK275" s="31"/>
      <c r="CL275" s="31"/>
      <c r="CM275" s="31"/>
      <c r="CN275" s="31">
        <v>300</v>
      </c>
    </row>
    <row r="276" spans="16:92" ht="13.5"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4" t="s">
        <v>195</v>
      </c>
      <c r="BE276" s="13" t="s">
        <v>196</v>
      </c>
      <c r="BF276" s="13" t="s">
        <v>5</v>
      </c>
      <c r="BG276" s="21">
        <v>10</v>
      </c>
      <c r="BH276" s="21">
        <v>11</v>
      </c>
      <c r="BI276" s="22" t="s">
        <v>254</v>
      </c>
      <c r="BJ276" s="21">
        <v>2000</v>
      </c>
      <c r="BK276" s="21">
        <v>150</v>
      </c>
      <c r="BL276" s="21"/>
      <c r="BM276" s="21"/>
      <c r="BN276" s="21"/>
      <c r="BO276" s="21"/>
      <c r="BP276" s="21"/>
      <c r="BQ276" s="21"/>
      <c r="BR276" s="21"/>
      <c r="BS276" s="21"/>
      <c r="BT276" s="30"/>
      <c r="BU276" s="30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0">
        <v>3000</v>
      </c>
      <c r="CH276" s="30"/>
      <c r="CI276" s="31"/>
      <c r="CJ276" s="31"/>
      <c r="CK276" s="31"/>
      <c r="CL276" s="31"/>
      <c r="CM276" s="31"/>
      <c r="CN276" s="31">
        <v>300</v>
      </c>
    </row>
    <row r="277" spans="16:92" ht="13.5"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4" t="s">
        <v>205</v>
      </c>
      <c r="BE277" s="13" t="s">
        <v>206</v>
      </c>
      <c r="BF277" s="13" t="s">
        <v>5</v>
      </c>
      <c r="BG277" s="21">
        <v>10</v>
      </c>
      <c r="BH277" s="21">
        <v>11</v>
      </c>
      <c r="BI277" s="22" t="s">
        <v>254</v>
      </c>
      <c r="BJ277" s="21">
        <v>2000</v>
      </c>
      <c r="BK277" s="21">
        <v>150</v>
      </c>
      <c r="BL277" s="21"/>
      <c r="BM277" s="21"/>
      <c r="BN277" s="21"/>
      <c r="BO277" s="21"/>
      <c r="BP277" s="21"/>
      <c r="BQ277" s="21"/>
      <c r="BR277" s="21"/>
      <c r="BS277" s="21"/>
      <c r="BT277" s="30"/>
      <c r="BU277" s="30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0">
        <v>3000</v>
      </c>
      <c r="CH277" s="30"/>
      <c r="CI277" s="31"/>
      <c r="CJ277" s="31"/>
      <c r="CK277" s="31"/>
      <c r="CL277" s="31"/>
      <c r="CM277" s="31"/>
      <c r="CN277" s="31">
        <v>300</v>
      </c>
    </row>
    <row r="278" spans="16:92" ht="13.5"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4" t="s">
        <v>219</v>
      </c>
      <c r="BE278" s="13" t="s">
        <v>220</v>
      </c>
      <c r="BF278" s="13" t="s">
        <v>5</v>
      </c>
      <c r="BG278" s="21">
        <v>10</v>
      </c>
      <c r="BH278" s="21">
        <v>11</v>
      </c>
      <c r="BI278" s="22" t="s">
        <v>254</v>
      </c>
      <c r="BJ278" s="21">
        <v>2000</v>
      </c>
      <c r="BK278" s="21">
        <v>150</v>
      </c>
      <c r="BL278" s="21"/>
      <c r="BM278" s="21"/>
      <c r="BN278" s="21"/>
      <c r="BO278" s="21"/>
      <c r="BP278" s="21"/>
      <c r="BQ278" s="21"/>
      <c r="BR278" s="21"/>
      <c r="BS278" s="21"/>
      <c r="BT278" s="30"/>
      <c r="BU278" s="30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0">
        <v>3000</v>
      </c>
      <c r="CH278" s="30"/>
      <c r="CI278" s="31"/>
      <c r="CJ278" s="31"/>
      <c r="CK278" s="31"/>
      <c r="CL278" s="31"/>
      <c r="CM278" s="31"/>
      <c r="CN278" s="31">
        <v>300</v>
      </c>
    </row>
    <row r="279" spans="16:92" ht="13.5"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4" t="s">
        <v>352</v>
      </c>
      <c r="BE279" s="13" t="s">
        <v>192</v>
      </c>
      <c r="BF279" s="13" t="s">
        <v>5</v>
      </c>
      <c r="BG279" s="21">
        <v>10</v>
      </c>
      <c r="BH279" s="21">
        <v>11</v>
      </c>
      <c r="BI279" s="22" t="s">
        <v>254</v>
      </c>
      <c r="BJ279" s="21">
        <v>2000</v>
      </c>
      <c r="BK279" s="21">
        <v>150</v>
      </c>
      <c r="BL279" s="21"/>
      <c r="BM279" s="21"/>
      <c r="BN279" s="21"/>
      <c r="BO279" s="21"/>
      <c r="BP279" s="21"/>
      <c r="BQ279" s="21"/>
      <c r="BR279" s="21"/>
      <c r="BS279" s="21"/>
      <c r="BT279" s="30"/>
      <c r="BU279" s="30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0">
        <v>3000</v>
      </c>
      <c r="CH279" s="30"/>
      <c r="CI279" s="31"/>
      <c r="CJ279" s="31"/>
      <c r="CK279" s="31"/>
      <c r="CL279" s="31"/>
      <c r="CM279" s="31"/>
      <c r="CN279" s="31">
        <v>300</v>
      </c>
    </row>
    <row r="280" spans="16:92" ht="13.5"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4" t="s">
        <v>169</v>
      </c>
      <c r="BE280" s="13" t="s">
        <v>170</v>
      </c>
      <c r="BF280" s="13" t="s">
        <v>5</v>
      </c>
      <c r="BG280" s="21">
        <v>10</v>
      </c>
      <c r="BH280" s="21">
        <v>11</v>
      </c>
      <c r="BI280" s="22" t="s">
        <v>254</v>
      </c>
      <c r="BJ280" s="21">
        <v>2000</v>
      </c>
      <c r="BK280" s="21">
        <v>150</v>
      </c>
      <c r="BL280" s="21"/>
      <c r="BM280" s="21"/>
      <c r="BN280" s="21"/>
      <c r="BO280" s="21"/>
      <c r="BP280" s="21"/>
      <c r="BQ280" s="21"/>
      <c r="BR280" s="21"/>
      <c r="BS280" s="21"/>
      <c r="BT280" s="30"/>
      <c r="BU280" s="30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0">
        <v>3000</v>
      </c>
      <c r="CH280" s="30"/>
      <c r="CI280" s="31"/>
      <c r="CJ280" s="31"/>
      <c r="CK280" s="31"/>
      <c r="CL280" s="31"/>
      <c r="CM280" s="31"/>
      <c r="CN280" s="31">
        <v>300</v>
      </c>
    </row>
    <row r="281" spans="16:92" ht="13.5"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4" t="s">
        <v>173</v>
      </c>
      <c r="BE281" s="13" t="s">
        <v>174</v>
      </c>
      <c r="BF281" s="13" t="s">
        <v>5</v>
      </c>
      <c r="BG281" s="21">
        <v>10</v>
      </c>
      <c r="BH281" s="21">
        <v>11</v>
      </c>
      <c r="BI281" s="22" t="s">
        <v>254</v>
      </c>
      <c r="BJ281" s="21">
        <v>2000</v>
      </c>
      <c r="BK281" s="21">
        <v>150</v>
      </c>
      <c r="BL281" s="21"/>
      <c r="BM281" s="21"/>
      <c r="BN281" s="21"/>
      <c r="BO281" s="21"/>
      <c r="BP281" s="21"/>
      <c r="BQ281" s="21"/>
      <c r="BR281" s="21"/>
      <c r="BS281" s="21"/>
      <c r="BT281" s="30"/>
      <c r="BU281" s="30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0">
        <v>3000</v>
      </c>
      <c r="CH281" s="30"/>
      <c r="CI281" s="31"/>
      <c r="CJ281" s="31"/>
      <c r="CK281" s="31"/>
      <c r="CL281" s="31"/>
      <c r="CM281" s="31"/>
      <c r="CN281" s="31">
        <v>300</v>
      </c>
    </row>
    <row r="282" spans="16:92" ht="13.5">
      <c r="P282" s="168" t="s">
        <v>351</v>
      </c>
      <c r="Q282" s="168"/>
      <c r="R282" s="168"/>
      <c r="S282" s="168"/>
      <c r="T282" s="168"/>
      <c r="U282" s="168"/>
      <c r="V282" s="168"/>
      <c r="W282" s="168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4" t="s">
        <v>179</v>
      </c>
      <c r="BE282" s="13" t="s">
        <v>180</v>
      </c>
      <c r="BF282" s="13" t="s">
        <v>5</v>
      </c>
      <c r="BG282" s="21">
        <v>10</v>
      </c>
      <c r="BH282" s="21">
        <v>11</v>
      </c>
      <c r="BI282" s="22" t="s">
        <v>254</v>
      </c>
      <c r="BJ282" s="21">
        <v>2000</v>
      </c>
      <c r="BK282" s="21">
        <v>150</v>
      </c>
      <c r="BL282" s="21"/>
      <c r="BM282" s="21"/>
      <c r="BN282" s="21"/>
      <c r="BO282" s="21"/>
      <c r="BP282" s="21"/>
      <c r="BQ282" s="21"/>
      <c r="BR282" s="21"/>
      <c r="BS282" s="21"/>
      <c r="BT282" s="30"/>
      <c r="BU282" s="30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0">
        <v>3000</v>
      </c>
      <c r="CH282" s="30"/>
      <c r="CI282" s="31"/>
      <c r="CJ282" s="31"/>
      <c r="CK282" s="31"/>
      <c r="CL282" s="31"/>
      <c r="CM282" s="31"/>
      <c r="CN282" s="31">
        <v>300</v>
      </c>
    </row>
    <row r="283" spans="16:92" ht="13.5">
      <c r="P283" s="106"/>
      <c r="Q283" s="106"/>
      <c r="R283" s="106"/>
      <c r="S283" s="106"/>
      <c r="T283" s="106"/>
      <c r="U283" s="106"/>
      <c r="V283" s="106"/>
      <c r="W283" s="106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4" t="s">
        <v>241</v>
      </c>
      <c r="BE283" s="13" t="s">
        <v>242</v>
      </c>
      <c r="BF283" s="13" t="s">
        <v>5</v>
      </c>
      <c r="BG283" s="21">
        <v>10</v>
      </c>
      <c r="BH283" s="21">
        <v>11</v>
      </c>
      <c r="BI283" s="22" t="s">
        <v>254</v>
      </c>
      <c r="BJ283" s="21">
        <v>2000</v>
      </c>
      <c r="BK283" s="21">
        <v>150</v>
      </c>
      <c r="BL283" s="21"/>
      <c r="BM283" s="21"/>
      <c r="BN283" s="21"/>
      <c r="BO283" s="21"/>
      <c r="BP283" s="21"/>
      <c r="BQ283" s="21"/>
      <c r="BR283" s="21"/>
      <c r="BS283" s="21"/>
      <c r="BT283" s="30"/>
      <c r="BU283" s="30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0">
        <v>3000</v>
      </c>
      <c r="CH283" s="30"/>
      <c r="CI283" s="31"/>
      <c r="CJ283" s="31"/>
      <c r="CK283" s="31"/>
      <c r="CL283" s="31"/>
      <c r="CM283" s="31"/>
      <c r="CN283" s="31">
        <v>300</v>
      </c>
    </row>
    <row r="284" spans="16:92" ht="13.5">
      <c r="P284" s="106"/>
      <c r="Q284" s="109" t="s">
        <v>415</v>
      </c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4" t="s">
        <v>207</v>
      </c>
      <c r="BE284" s="13" t="s">
        <v>208</v>
      </c>
      <c r="BF284" s="13" t="s">
        <v>5</v>
      </c>
      <c r="BG284" s="21">
        <v>10</v>
      </c>
      <c r="BH284" s="21">
        <v>11</v>
      </c>
      <c r="BI284" s="22" t="s">
        <v>254</v>
      </c>
      <c r="BJ284" s="21">
        <v>2000</v>
      </c>
      <c r="BK284" s="21">
        <v>150</v>
      </c>
      <c r="BL284" s="21"/>
      <c r="BM284" s="21"/>
      <c r="BN284" s="21"/>
      <c r="BO284" s="21"/>
      <c r="BP284" s="21"/>
      <c r="BQ284" s="21"/>
      <c r="BR284" s="21"/>
      <c r="BS284" s="21"/>
      <c r="BT284" s="30"/>
      <c r="BU284" s="30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0">
        <v>3000</v>
      </c>
      <c r="CH284" s="30"/>
      <c r="CI284" s="31"/>
      <c r="CJ284" s="31"/>
      <c r="CK284" s="31"/>
      <c r="CL284" s="31"/>
      <c r="CM284" s="31"/>
      <c r="CN284" s="31">
        <v>300</v>
      </c>
    </row>
    <row r="285" spans="16:92" ht="13.5">
      <c r="P285" s="106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4" t="s">
        <v>231</v>
      </c>
      <c r="BE285" s="13" t="s">
        <v>232</v>
      </c>
      <c r="BF285" s="13" t="s">
        <v>5</v>
      </c>
      <c r="BG285" s="21">
        <v>10</v>
      </c>
      <c r="BH285" s="21">
        <v>11</v>
      </c>
      <c r="BI285" s="22" t="s">
        <v>254</v>
      </c>
      <c r="BJ285" s="21">
        <v>2000</v>
      </c>
      <c r="BK285" s="21">
        <v>150</v>
      </c>
      <c r="BL285" s="21"/>
      <c r="BM285" s="21"/>
      <c r="BN285" s="21"/>
      <c r="BO285" s="21"/>
      <c r="BP285" s="21"/>
      <c r="BQ285" s="21"/>
      <c r="BR285" s="21"/>
      <c r="BS285" s="21"/>
      <c r="BT285" s="30"/>
      <c r="BU285" s="30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0">
        <v>3000</v>
      </c>
      <c r="CH285" s="30"/>
      <c r="CI285" s="31"/>
      <c r="CJ285" s="31"/>
      <c r="CK285" s="31"/>
      <c r="CL285" s="31"/>
      <c r="CM285" s="31"/>
      <c r="CN285" s="31">
        <v>300</v>
      </c>
    </row>
    <row r="286" spans="16:92" ht="13.5">
      <c r="P286" s="106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4" t="s">
        <v>227</v>
      </c>
      <c r="BE286" s="13" t="s">
        <v>228</v>
      </c>
      <c r="BF286" s="13" t="s">
        <v>5</v>
      </c>
      <c r="BG286" s="21">
        <v>10</v>
      </c>
      <c r="BH286" s="21">
        <v>11</v>
      </c>
      <c r="BI286" s="22" t="s">
        <v>254</v>
      </c>
      <c r="BJ286" s="21">
        <v>2000</v>
      </c>
      <c r="BK286" s="21">
        <v>150</v>
      </c>
      <c r="BL286" s="21"/>
      <c r="BM286" s="21"/>
      <c r="BN286" s="21"/>
      <c r="BO286" s="21"/>
      <c r="BP286" s="21"/>
      <c r="BQ286" s="21"/>
      <c r="BR286" s="21"/>
      <c r="BS286" s="21"/>
      <c r="BT286" s="30"/>
      <c r="BU286" s="30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0">
        <v>3000</v>
      </c>
      <c r="CH286" s="30"/>
      <c r="CI286" s="31"/>
      <c r="CJ286" s="31"/>
      <c r="CK286" s="31"/>
      <c r="CL286" s="31"/>
      <c r="CM286" s="31"/>
      <c r="CN286" s="31">
        <v>300</v>
      </c>
    </row>
    <row r="287" spans="16:92" ht="13.5">
      <c r="P287" s="106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6"/>
      <c r="AU287" s="106"/>
      <c r="AV287" s="106"/>
      <c r="AW287" s="109"/>
      <c r="AX287" s="106"/>
      <c r="AY287" s="109"/>
      <c r="AZ287" s="109"/>
      <c r="BA287" s="109"/>
      <c r="BB287" s="109"/>
      <c r="BC287" s="109"/>
      <c r="BD287" s="104" t="s">
        <v>237</v>
      </c>
      <c r="BE287" s="13" t="s">
        <v>238</v>
      </c>
      <c r="BF287" s="13" t="s">
        <v>5</v>
      </c>
      <c r="BG287" s="21">
        <v>10</v>
      </c>
      <c r="BH287" s="21">
        <v>11</v>
      </c>
      <c r="BI287" s="22" t="s">
        <v>254</v>
      </c>
      <c r="BJ287" s="21">
        <v>2000</v>
      </c>
      <c r="BK287" s="21">
        <v>150</v>
      </c>
      <c r="BL287" s="21"/>
      <c r="BM287" s="21"/>
      <c r="BN287" s="21"/>
      <c r="BO287" s="21"/>
      <c r="BP287" s="21"/>
      <c r="BQ287" s="21"/>
      <c r="BR287" s="21"/>
      <c r="BS287" s="21"/>
      <c r="BT287" s="30"/>
      <c r="BU287" s="30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0">
        <v>3000</v>
      </c>
      <c r="CH287" s="30"/>
      <c r="CI287" s="31"/>
      <c r="CJ287" s="31"/>
      <c r="CK287" s="31"/>
      <c r="CL287" s="31"/>
      <c r="CM287" s="31"/>
      <c r="CN287" s="31">
        <v>300</v>
      </c>
    </row>
    <row r="288" spans="16:92" ht="13.5">
      <c r="P288" s="106"/>
      <c r="Q288" s="106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6"/>
      <c r="AU288" s="106"/>
      <c r="AV288" s="106"/>
      <c r="AW288" s="106"/>
      <c r="AX288" s="106"/>
      <c r="AY288" s="109"/>
      <c r="AZ288" s="109"/>
      <c r="BA288" s="109"/>
      <c r="BB288" s="106"/>
      <c r="BC288" s="106"/>
      <c r="BD288" s="104" t="s">
        <v>233</v>
      </c>
      <c r="BE288" s="13" t="s">
        <v>234</v>
      </c>
      <c r="BF288" s="13" t="s">
        <v>5</v>
      </c>
      <c r="BG288" s="21">
        <v>10</v>
      </c>
      <c r="BH288" s="21">
        <v>11</v>
      </c>
      <c r="BI288" s="22" t="s">
        <v>254</v>
      </c>
      <c r="BJ288" s="21">
        <v>2000</v>
      </c>
      <c r="BK288" s="21">
        <v>150</v>
      </c>
      <c r="BL288" s="21"/>
      <c r="BM288" s="21"/>
      <c r="BN288" s="21"/>
      <c r="BO288" s="21"/>
      <c r="BP288" s="21"/>
      <c r="BQ288" s="21"/>
      <c r="BR288" s="21"/>
      <c r="BS288" s="21"/>
      <c r="BT288" s="30"/>
      <c r="BU288" s="30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0">
        <v>3000</v>
      </c>
      <c r="CH288" s="30"/>
      <c r="CI288" s="31"/>
      <c r="CJ288" s="31"/>
      <c r="CK288" s="31"/>
      <c r="CL288" s="31"/>
      <c r="CM288" s="31"/>
      <c r="CN288" s="31">
        <v>300</v>
      </c>
    </row>
    <row r="289" spans="16:92" ht="13.5">
      <c r="P289" s="106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6"/>
      <c r="AU289" s="106"/>
      <c r="AV289" s="106"/>
      <c r="AW289" s="106"/>
      <c r="AX289" s="106"/>
      <c r="AY289" s="109"/>
      <c r="AZ289" s="109"/>
      <c r="BA289" s="109"/>
      <c r="BB289" s="106"/>
      <c r="BC289" s="106"/>
      <c r="BD289" s="104" t="s">
        <v>177</v>
      </c>
      <c r="BE289" s="13" t="s">
        <v>178</v>
      </c>
      <c r="BF289" s="13" t="s">
        <v>5</v>
      </c>
      <c r="BG289" s="21">
        <v>10</v>
      </c>
      <c r="BH289" s="21">
        <v>11</v>
      </c>
      <c r="BI289" s="22" t="s">
        <v>254</v>
      </c>
      <c r="BJ289" s="21">
        <v>2000</v>
      </c>
      <c r="BK289" s="21">
        <v>150</v>
      </c>
      <c r="BL289" s="21"/>
      <c r="BM289" s="21"/>
      <c r="BN289" s="21"/>
      <c r="BO289" s="21"/>
      <c r="BP289" s="21"/>
      <c r="BQ289" s="21"/>
      <c r="BR289" s="21"/>
      <c r="BS289" s="21"/>
      <c r="BT289" s="30"/>
      <c r="BU289" s="30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0">
        <v>3000</v>
      </c>
      <c r="CH289" s="30"/>
      <c r="CI289" s="31"/>
      <c r="CJ289" s="31"/>
      <c r="CK289" s="31"/>
      <c r="CL289" s="31"/>
      <c r="CM289" s="31"/>
      <c r="CN289" s="31">
        <v>300</v>
      </c>
    </row>
    <row r="290" spans="16:92" ht="13.5">
      <c r="P290" s="106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6"/>
      <c r="AU290" s="106"/>
      <c r="AV290" s="106"/>
      <c r="AW290" s="109"/>
      <c r="AX290" s="106"/>
      <c r="AY290" s="109"/>
      <c r="AZ290" s="109"/>
      <c r="BA290" s="109"/>
      <c r="BB290" s="106"/>
      <c r="BC290" s="106"/>
      <c r="BD290" s="104" t="s">
        <v>247</v>
      </c>
      <c r="BE290" s="13" t="s">
        <v>248</v>
      </c>
      <c r="BF290" s="13" t="s">
        <v>5</v>
      </c>
      <c r="BG290" s="21">
        <v>10</v>
      </c>
      <c r="BH290" s="21">
        <v>11</v>
      </c>
      <c r="BI290" s="22" t="s">
        <v>254</v>
      </c>
      <c r="BJ290" s="21">
        <v>2000</v>
      </c>
      <c r="BK290" s="21">
        <v>150</v>
      </c>
      <c r="BL290" s="21"/>
      <c r="BM290" s="21"/>
      <c r="BN290" s="21"/>
      <c r="BO290" s="21"/>
      <c r="BP290" s="21"/>
      <c r="BQ290" s="21"/>
      <c r="BR290" s="21"/>
      <c r="BS290" s="21"/>
      <c r="BT290" s="30"/>
      <c r="BU290" s="30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0">
        <v>3000</v>
      </c>
      <c r="CH290" s="30"/>
      <c r="CI290" s="31"/>
      <c r="CJ290" s="31"/>
      <c r="CK290" s="31"/>
      <c r="CL290" s="31"/>
      <c r="CM290" s="31"/>
      <c r="CN290" s="31">
        <v>300</v>
      </c>
    </row>
    <row r="291" spans="16:92" ht="13.5">
      <c r="P291" s="106"/>
      <c r="Q291" s="109"/>
      <c r="R291" s="109"/>
      <c r="S291" s="109"/>
      <c r="T291" s="109"/>
      <c r="U291" s="109"/>
      <c r="V291" s="109"/>
      <c r="W291" s="99"/>
      <c r="X291" s="99"/>
      <c r="Y291" s="106"/>
      <c r="Z291" s="106"/>
      <c r="AA291" s="106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106"/>
      <c r="AP291" s="106"/>
      <c r="AQ291" s="106"/>
      <c r="AR291" s="106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6"/>
      <c r="BC291" s="106"/>
      <c r="BD291" s="104" t="s">
        <v>209</v>
      </c>
      <c r="BE291" s="13" t="s">
        <v>210</v>
      </c>
      <c r="BF291" s="13" t="s">
        <v>5</v>
      </c>
      <c r="BG291" s="21">
        <v>10</v>
      </c>
      <c r="BH291" s="21">
        <v>11</v>
      </c>
      <c r="BI291" s="22" t="s">
        <v>254</v>
      </c>
      <c r="BJ291" s="21">
        <v>2000</v>
      </c>
      <c r="BK291" s="21">
        <v>150</v>
      </c>
      <c r="BL291" s="21"/>
      <c r="BM291" s="21"/>
      <c r="BN291" s="21"/>
      <c r="BO291" s="21"/>
      <c r="BP291" s="21"/>
      <c r="BQ291" s="21"/>
      <c r="BR291" s="21"/>
      <c r="BS291" s="21"/>
      <c r="BT291" s="30"/>
      <c r="BU291" s="30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0">
        <v>3000</v>
      </c>
      <c r="CH291" s="30"/>
      <c r="CI291" s="31"/>
      <c r="CJ291" s="31"/>
      <c r="CK291" s="31"/>
      <c r="CL291" s="31"/>
      <c r="CM291" s="31"/>
      <c r="CN291" s="31">
        <v>300</v>
      </c>
    </row>
    <row r="292" spans="16:92" ht="13.5" customHeight="1">
      <c r="P292" s="109"/>
      <c r="Q292" s="109"/>
      <c r="R292" s="239" t="s">
        <v>389</v>
      </c>
      <c r="S292" s="239"/>
      <c r="T292" s="239"/>
      <c r="U292" s="239"/>
      <c r="V292" s="239"/>
      <c r="W292" s="109"/>
      <c r="X292" s="109"/>
      <c r="Y292" s="109"/>
      <c r="Z292" s="109"/>
      <c r="AA292" s="109"/>
      <c r="AB292" s="109"/>
      <c r="AC292" s="109"/>
      <c r="AD292" s="163"/>
      <c r="AE292" s="163"/>
      <c r="AF292" s="163"/>
      <c r="AG292" s="163"/>
      <c r="AH292" s="163" t="s">
        <v>257</v>
      </c>
      <c r="AI292" s="163"/>
      <c r="AJ292" s="163"/>
      <c r="AK292" s="163"/>
      <c r="AL292" s="163"/>
      <c r="AM292" s="163"/>
      <c r="AN292" s="163"/>
      <c r="AO292" s="99"/>
      <c r="AP292" s="163" t="s">
        <v>319</v>
      </c>
      <c r="AQ292" s="163"/>
      <c r="AR292" s="163"/>
      <c r="AS292" s="109"/>
      <c r="AT292" s="163" t="s">
        <v>261</v>
      </c>
      <c r="AU292" s="163"/>
      <c r="AV292" s="163"/>
      <c r="AW292" s="109"/>
      <c r="AX292" s="163" t="s">
        <v>311</v>
      </c>
      <c r="AY292" s="163"/>
      <c r="AZ292" s="163"/>
      <c r="BA292" s="163"/>
      <c r="BB292" s="109"/>
      <c r="BC292" s="109"/>
      <c r="BD292" s="104" t="s">
        <v>418</v>
      </c>
      <c r="BE292" s="13" t="s">
        <v>204</v>
      </c>
      <c r="BF292" s="13" t="s">
        <v>5</v>
      </c>
      <c r="BG292" s="21">
        <v>10</v>
      </c>
      <c r="BH292" s="21">
        <v>11</v>
      </c>
      <c r="BI292" s="22" t="s">
        <v>254</v>
      </c>
      <c r="BJ292" s="21">
        <v>2000</v>
      </c>
      <c r="BK292" s="21">
        <v>150</v>
      </c>
      <c r="BL292" s="21"/>
      <c r="BM292" s="21"/>
      <c r="BN292" s="21"/>
      <c r="BO292" s="21"/>
      <c r="BP292" s="21"/>
      <c r="BQ292" s="21"/>
      <c r="BR292" s="21"/>
      <c r="BS292" s="21"/>
      <c r="BT292" s="30"/>
      <c r="BU292" s="30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0">
        <v>3000</v>
      </c>
      <c r="CH292" s="30"/>
      <c r="CI292" s="31"/>
      <c r="CJ292" s="31"/>
      <c r="CK292" s="31"/>
      <c r="CL292" s="31"/>
      <c r="CM292" s="31"/>
      <c r="CN292" s="31">
        <v>300</v>
      </c>
    </row>
    <row r="293" spans="16:92" ht="13.5" customHeight="1">
      <c r="P293" s="109"/>
      <c r="Q293" s="109"/>
      <c r="R293" s="239"/>
      <c r="S293" s="239"/>
      <c r="T293" s="239"/>
      <c r="U293" s="239"/>
      <c r="V293" s="239"/>
      <c r="W293" s="109"/>
      <c r="X293" s="109"/>
      <c r="Y293" s="109"/>
      <c r="Z293" s="109"/>
      <c r="AA293" s="109"/>
      <c r="AB293" s="109"/>
      <c r="AC293" s="109"/>
      <c r="AD293" s="119" t="s">
        <v>311</v>
      </c>
      <c r="AE293" s="163" t="s">
        <v>259</v>
      </c>
      <c r="AF293" s="163"/>
      <c r="AG293" s="163"/>
      <c r="AH293" s="168">
        <v>0</v>
      </c>
      <c r="AI293" s="168"/>
      <c r="AJ293" s="106" t="s">
        <v>320</v>
      </c>
      <c r="AK293" s="99" t="s">
        <v>365</v>
      </c>
      <c r="AL293" s="168">
        <f>VLOOKUP($C$5,$BD$8:$CN$309,17,FALSE)</f>
        <v>10</v>
      </c>
      <c r="AM293" s="168"/>
      <c r="AN293" s="106" t="s">
        <v>320</v>
      </c>
      <c r="AO293" s="99" t="s">
        <v>366</v>
      </c>
      <c r="AP293" s="168">
        <f>IF(AND($Z$297&gt;=AH293,$Z$297&lt;=AL293),$Z$297,IF($Z$297=0,0,AL293))</f>
        <v>10</v>
      </c>
      <c r="AQ293" s="168"/>
      <c r="AR293" s="106" t="s">
        <v>320</v>
      </c>
      <c r="AS293" s="109"/>
      <c r="AT293" s="166">
        <f>VLOOKUP($C$5,$BD$8:$CN$309,30,FALSE)</f>
        <v>1500</v>
      </c>
      <c r="AU293" s="166"/>
      <c r="AV293" s="109" t="s">
        <v>306</v>
      </c>
      <c r="AW293" s="99" t="s">
        <v>321</v>
      </c>
      <c r="AX293" s="166">
        <f>AT293</f>
        <v>1500</v>
      </c>
      <c r="AY293" s="166"/>
      <c r="AZ293" s="166"/>
      <c r="BA293" s="99" t="s">
        <v>306</v>
      </c>
      <c r="BB293" s="109"/>
      <c r="BC293" s="109"/>
      <c r="BD293" s="104" t="s">
        <v>229</v>
      </c>
      <c r="BE293" s="13" t="s">
        <v>230</v>
      </c>
      <c r="BF293" s="13" t="s">
        <v>5</v>
      </c>
      <c r="BG293" s="21">
        <v>10</v>
      </c>
      <c r="BH293" s="21">
        <v>11</v>
      </c>
      <c r="BI293" s="22" t="s">
        <v>254</v>
      </c>
      <c r="BJ293" s="21">
        <v>2000</v>
      </c>
      <c r="BK293" s="21">
        <v>150</v>
      </c>
      <c r="BL293" s="21"/>
      <c r="BM293" s="21"/>
      <c r="BN293" s="21"/>
      <c r="BO293" s="21"/>
      <c r="BP293" s="21"/>
      <c r="BQ293" s="21"/>
      <c r="BR293" s="21"/>
      <c r="BS293" s="21"/>
      <c r="BT293" s="30"/>
      <c r="BU293" s="30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0">
        <v>3000</v>
      </c>
      <c r="CH293" s="30"/>
      <c r="CI293" s="31"/>
      <c r="CJ293" s="31"/>
      <c r="CK293" s="31"/>
      <c r="CL293" s="31"/>
      <c r="CM293" s="31"/>
      <c r="CN293" s="31">
        <v>300</v>
      </c>
    </row>
    <row r="294" spans="16:92" ht="13.5"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19"/>
      <c r="AE294" s="163" t="s">
        <v>260</v>
      </c>
      <c r="AF294" s="163"/>
      <c r="AG294" s="163"/>
      <c r="AH294" s="168">
        <f>VLOOKUP($C$5,$BD$8:$CN$309,18,FALSE)</f>
        <v>11</v>
      </c>
      <c r="AI294" s="168"/>
      <c r="AJ294" s="106" t="s">
        <v>367</v>
      </c>
      <c r="AK294" s="99" t="s">
        <v>368</v>
      </c>
      <c r="AL294" s="168">
        <f>VLOOKUP($C$5,$BD$8:$CN$309,19,FALSE)</f>
        <v>20</v>
      </c>
      <c r="AM294" s="168"/>
      <c r="AN294" s="106" t="s">
        <v>367</v>
      </c>
      <c r="AO294" s="99" t="s">
        <v>369</v>
      </c>
      <c r="AP294" s="168">
        <f>IF(AH294=0,0,IF($Z$297&gt;AL294,AH295-AH294,$Z$297-AP293))</f>
        <v>10</v>
      </c>
      <c r="AQ294" s="168"/>
      <c r="AR294" s="106" t="s">
        <v>367</v>
      </c>
      <c r="AS294" s="99" t="s">
        <v>370</v>
      </c>
      <c r="AT294" s="166">
        <f>VLOOKUP($C$5,$BD$8:$CN$309,31,FALSE)</f>
        <v>160</v>
      </c>
      <c r="AU294" s="166"/>
      <c r="AV294" s="109" t="s">
        <v>306</v>
      </c>
      <c r="AW294" s="99" t="s">
        <v>321</v>
      </c>
      <c r="AX294" s="166">
        <f>AP294*AT294</f>
        <v>1600</v>
      </c>
      <c r="AY294" s="166"/>
      <c r="AZ294" s="166"/>
      <c r="BA294" s="99" t="s">
        <v>306</v>
      </c>
      <c r="BB294" s="109"/>
      <c r="BC294" s="109"/>
      <c r="BD294" s="104" t="s">
        <v>211</v>
      </c>
      <c r="BE294" s="13" t="s">
        <v>212</v>
      </c>
      <c r="BF294" s="13" t="s">
        <v>5</v>
      </c>
      <c r="BG294" s="21">
        <v>10</v>
      </c>
      <c r="BH294" s="21">
        <v>11</v>
      </c>
      <c r="BI294" s="22" t="s">
        <v>254</v>
      </c>
      <c r="BJ294" s="21">
        <v>2000</v>
      </c>
      <c r="BK294" s="21">
        <v>150</v>
      </c>
      <c r="BL294" s="21"/>
      <c r="BM294" s="21"/>
      <c r="BN294" s="21"/>
      <c r="BO294" s="21"/>
      <c r="BP294" s="21"/>
      <c r="BQ294" s="21"/>
      <c r="BR294" s="21"/>
      <c r="BS294" s="21"/>
      <c r="BT294" s="30"/>
      <c r="BU294" s="30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0">
        <v>3000</v>
      </c>
      <c r="CH294" s="30"/>
      <c r="CI294" s="31"/>
      <c r="CJ294" s="31"/>
      <c r="CK294" s="31"/>
      <c r="CL294" s="31"/>
      <c r="CM294" s="31"/>
      <c r="CN294" s="31">
        <v>300</v>
      </c>
    </row>
    <row r="295" spans="16:92" ht="13.5">
      <c r="P295" s="109"/>
      <c r="Q295" s="109"/>
      <c r="R295" s="109"/>
      <c r="S295" s="109"/>
      <c r="T295" s="168" t="s">
        <v>400</v>
      </c>
      <c r="U295" s="168"/>
      <c r="V295" s="168"/>
      <c r="W295" s="168"/>
      <c r="X295" s="168"/>
      <c r="Y295" s="109" t="s">
        <v>425</v>
      </c>
      <c r="Z295" s="165">
        <f>C13</f>
        <v>25</v>
      </c>
      <c r="AA295" s="165"/>
      <c r="AB295" s="106" t="s">
        <v>378</v>
      </c>
      <c r="AC295" s="109"/>
      <c r="AD295" s="119"/>
      <c r="AE295" s="163"/>
      <c r="AF295" s="163"/>
      <c r="AG295" s="163"/>
      <c r="AH295" s="168">
        <f>VLOOKUP($C$5,$BD$8:$CN$309,20,FALSE)</f>
        <v>21</v>
      </c>
      <c r="AI295" s="168"/>
      <c r="AJ295" s="106" t="s">
        <v>378</v>
      </c>
      <c r="AK295" s="99" t="s">
        <v>426</v>
      </c>
      <c r="AL295" s="168">
        <f>VLOOKUP($C$5,$BD$8:$CN$309,21,FALSE)</f>
        <v>30</v>
      </c>
      <c r="AM295" s="168"/>
      <c r="AN295" s="106" t="s">
        <v>378</v>
      </c>
      <c r="AO295" s="99" t="s">
        <v>427</v>
      </c>
      <c r="AP295" s="168">
        <f>IF(AH295=0,0,IF($Z$297&gt;AL295,AH296-AH295,$Z$297-SUM(AP293:AQ294)))</f>
        <v>5</v>
      </c>
      <c r="AQ295" s="168"/>
      <c r="AR295" s="106" t="s">
        <v>378</v>
      </c>
      <c r="AS295" s="99" t="s">
        <v>428</v>
      </c>
      <c r="AT295" s="166">
        <f>VLOOKUP($C$5,$BD$8:$CN$309,32,FALSE)</f>
        <v>170</v>
      </c>
      <c r="AU295" s="166"/>
      <c r="AV295" s="109" t="s">
        <v>306</v>
      </c>
      <c r="AW295" s="99" t="s">
        <v>321</v>
      </c>
      <c r="AX295" s="166">
        <f aca="true" t="shared" si="1" ref="AX295:AX300">AP295*AT295</f>
        <v>850</v>
      </c>
      <c r="AY295" s="166"/>
      <c r="AZ295" s="166"/>
      <c r="BA295" s="99" t="s">
        <v>306</v>
      </c>
      <c r="BB295" s="109"/>
      <c r="BC295" s="109"/>
      <c r="BD295" s="104" t="s">
        <v>175</v>
      </c>
      <c r="BE295" s="13" t="s">
        <v>176</v>
      </c>
      <c r="BF295" s="13" t="s">
        <v>5</v>
      </c>
      <c r="BG295" s="21">
        <v>10</v>
      </c>
      <c r="BH295" s="21">
        <v>11</v>
      </c>
      <c r="BI295" s="22" t="s">
        <v>254</v>
      </c>
      <c r="BJ295" s="21">
        <v>2000</v>
      </c>
      <c r="BK295" s="21">
        <v>150</v>
      </c>
      <c r="BL295" s="21"/>
      <c r="BM295" s="21"/>
      <c r="BN295" s="21"/>
      <c r="BO295" s="21"/>
      <c r="BP295" s="21"/>
      <c r="BQ295" s="21"/>
      <c r="BR295" s="21"/>
      <c r="BS295" s="21"/>
      <c r="BT295" s="30"/>
      <c r="BU295" s="30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0">
        <v>3000</v>
      </c>
      <c r="CH295" s="30"/>
      <c r="CI295" s="31"/>
      <c r="CJ295" s="31"/>
      <c r="CK295" s="31"/>
      <c r="CL295" s="31"/>
      <c r="CM295" s="31"/>
      <c r="CN295" s="31">
        <v>300</v>
      </c>
    </row>
    <row r="296" spans="16:92" ht="13.5">
      <c r="P296" s="109"/>
      <c r="Q296" s="109"/>
      <c r="R296" s="109"/>
      <c r="S296" s="99" t="s">
        <v>331</v>
      </c>
      <c r="T296" s="168" t="s">
        <v>407</v>
      </c>
      <c r="U296" s="168"/>
      <c r="V296" s="168"/>
      <c r="W296" s="168"/>
      <c r="X296" s="168"/>
      <c r="Y296" s="109" t="s">
        <v>429</v>
      </c>
      <c r="Z296" s="167">
        <f>IF(C17=3,IF(LEFT(E5,3)="園部町",ROUNDDOWN((((C23-1)*5)+10)/4,),IF(LEFT(E5,3)="八木町",ROUNDDOWN((((C23-1)*3)+8)/2,),IF(LEFT(E5,3)="日吉町",ROUNDDOWN((((C23-1)*5)+10)/2,),0))),0)</f>
        <v>0</v>
      </c>
      <c r="AA296" s="167"/>
      <c r="AB296" s="106" t="s">
        <v>430</v>
      </c>
      <c r="AC296" s="109"/>
      <c r="AD296" s="119"/>
      <c r="AE296" s="163"/>
      <c r="AF296" s="163"/>
      <c r="AG296" s="163"/>
      <c r="AH296" s="168">
        <f>VLOOKUP($C$5,$BD$8:$CN$309,22,FALSE)</f>
        <v>31</v>
      </c>
      <c r="AI296" s="168"/>
      <c r="AJ296" s="106" t="s">
        <v>430</v>
      </c>
      <c r="AK296" s="99" t="s">
        <v>431</v>
      </c>
      <c r="AL296" s="168">
        <f>VLOOKUP($C$5,$BD$8:$CN$309,23,FALSE)</f>
        <v>50</v>
      </c>
      <c r="AM296" s="168"/>
      <c r="AN296" s="106" t="s">
        <v>430</v>
      </c>
      <c r="AO296" s="99" t="s">
        <v>432</v>
      </c>
      <c r="AP296" s="168">
        <f>IF(AH296=0,0,IF($Z$297&gt;AL296,AH297-AH296,$Z$297-SUM(AP293:AQ295)))</f>
        <v>0</v>
      </c>
      <c r="AQ296" s="168"/>
      <c r="AR296" s="106" t="s">
        <v>430</v>
      </c>
      <c r="AS296" s="99" t="s">
        <v>433</v>
      </c>
      <c r="AT296" s="166">
        <f>VLOOKUP($C$5,$BD$8:$CN$309,33,FALSE)</f>
        <v>180</v>
      </c>
      <c r="AU296" s="166"/>
      <c r="AV296" s="109" t="s">
        <v>306</v>
      </c>
      <c r="AW296" s="99" t="s">
        <v>321</v>
      </c>
      <c r="AX296" s="166">
        <f t="shared" si="1"/>
        <v>0</v>
      </c>
      <c r="AY296" s="166"/>
      <c r="AZ296" s="166"/>
      <c r="BA296" s="99" t="s">
        <v>306</v>
      </c>
      <c r="BB296" s="109"/>
      <c r="BC296" s="109"/>
      <c r="BD296" s="104" t="s">
        <v>201</v>
      </c>
      <c r="BE296" s="13" t="s">
        <v>202</v>
      </c>
      <c r="BF296" s="13" t="s">
        <v>5</v>
      </c>
      <c r="BG296" s="21">
        <v>10</v>
      </c>
      <c r="BH296" s="21">
        <v>11</v>
      </c>
      <c r="BI296" s="22" t="s">
        <v>254</v>
      </c>
      <c r="BJ296" s="21">
        <v>2000</v>
      </c>
      <c r="BK296" s="21">
        <v>150</v>
      </c>
      <c r="BL296" s="21"/>
      <c r="BM296" s="21"/>
      <c r="BN296" s="21"/>
      <c r="BO296" s="21"/>
      <c r="BP296" s="21"/>
      <c r="BQ296" s="21"/>
      <c r="BR296" s="21"/>
      <c r="BS296" s="21"/>
      <c r="BT296" s="30"/>
      <c r="BU296" s="30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0">
        <v>3000</v>
      </c>
      <c r="CH296" s="30"/>
      <c r="CI296" s="31"/>
      <c r="CJ296" s="31"/>
      <c r="CK296" s="31"/>
      <c r="CL296" s="31"/>
      <c r="CM296" s="31"/>
      <c r="CN296" s="31">
        <v>300</v>
      </c>
    </row>
    <row r="297" spans="16:92" ht="13.5">
      <c r="P297" s="109"/>
      <c r="Q297" s="109"/>
      <c r="R297" s="109"/>
      <c r="S297" s="109"/>
      <c r="T297" s="168" t="s">
        <v>395</v>
      </c>
      <c r="U297" s="168"/>
      <c r="V297" s="168"/>
      <c r="W297" s="168"/>
      <c r="X297" s="168"/>
      <c r="Y297" s="109" t="s">
        <v>363</v>
      </c>
      <c r="Z297" s="165">
        <f>SUM(Z295,Z296)</f>
        <v>25</v>
      </c>
      <c r="AA297" s="165"/>
      <c r="AB297" s="106" t="s">
        <v>420</v>
      </c>
      <c r="AC297" s="109"/>
      <c r="AD297" s="119"/>
      <c r="AE297" s="163"/>
      <c r="AF297" s="163"/>
      <c r="AG297" s="163"/>
      <c r="AH297" s="168">
        <f>VLOOKUP($C$5,$BD$8:$CN$309,24,FALSE)</f>
        <v>51</v>
      </c>
      <c r="AI297" s="168"/>
      <c r="AJ297" s="106" t="s">
        <v>420</v>
      </c>
      <c r="AK297" s="99" t="s">
        <v>434</v>
      </c>
      <c r="AL297" s="168">
        <f>VLOOKUP($C$5,$BD$8:$CN$309,25,FALSE)</f>
        <v>100</v>
      </c>
      <c r="AM297" s="168"/>
      <c r="AN297" s="106" t="s">
        <v>420</v>
      </c>
      <c r="AO297" s="99" t="s">
        <v>435</v>
      </c>
      <c r="AP297" s="168">
        <f>IF(AH297=0,0,IF($Z$297&gt;AL297,AH298-AH297,$Z$297-SUM(AP293:AQ296)))</f>
        <v>0</v>
      </c>
      <c r="AQ297" s="168"/>
      <c r="AR297" s="106" t="s">
        <v>420</v>
      </c>
      <c r="AS297" s="99" t="s">
        <v>436</v>
      </c>
      <c r="AT297" s="166">
        <f>VLOOKUP($C$5,$BD$8:$CN$309,34,FALSE)</f>
        <v>190</v>
      </c>
      <c r="AU297" s="166"/>
      <c r="AV297" s="109" t="s">
        <v>306</v>
      </c>
      <c r="AW297" s="99" t="s">
        <v>321</v>
      </c>
      <c r="AX297" s="166">
        <f t="shared" si="1"/>
        <v>0</v>
      </c>
      <c r="AY297" s="166"/>
      <c r="AZ297" s="166"/>
      <c r="BA297" s="99" t="s">
        <v>306</v>
      </c>
      <c r="BB297" s="109"/>
      <c r="BC297" s="109"/>
      <c r="BD297" s="104" t="s">
        <v>217</v>
      </c>
      <c r="BE297" s="13" t="s">
        <v>218</v>
      </c>
      <c r="BF297" s="13" t="s">
        <v>5</v>
      </c>
      <c r="BG297" s="21">
        <v>10</v>
      </c>
      <c r="BH297" s="21">
        <v>11</v>
      </c>
      <c r="BI297" s="22" t="s">
        <v>254</v>
      </c>
      <c r="BJ297" s="21">
        <v>2000</v>
      </c>
      <c r="BK297" s="21">
        <v>150</v>
      </c>
      <c r="BL297" s="21"/>
      <c r="BM297" s="21"/>
      <c r="BN297" s="21"/>
      <c r="BO297" s="21"/>
      <c r="BP297" s="21"/>
      <c r="BQ297" s="21"/>
      <c r="BR297" s="21"/>
      <c r="BS297" s="21"/>
      <c r="BT297" s="30"/>
      <c r="BU297" s="30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0">
        <v>3000</v>
      </c>
      <c r="CH297" s="30"/>
      <c r="CI297" s="31"/>
      <c r="CJ297" s="31"/>
      <c r="CK297" s="31"/>
      <c r="CL297" s="31"/>
      <c r="CM297" s="31"/>
      <c r="CN297" s="31">
        <v>300</v>
      </c>
    </row>
    <row r="298" spans="16:92" ht="13.5">
      <c r="P298" s="109"/>
      <c r="Q298" s="109"/>
      <c r="R298" s="9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19"/>
      <c r="AE298" s="163"/>
      <c r="AF298" s="163"/>
      <c r="AG298" s="163"/>
      <c r="AH298" s="168">
        <f>VLOOKUP($C$5,$BD$8:$CN$309,26,FALSE)</f>
        <v>101</v>
      </c>
      <c r="AI298" s="168"/>
      <c r="AJ298" s="106" t="s">
        <v>322</v>
      </c>
      <c r="AK298" s="99" t="s">
        <v>323</v>
      </c>
      <c r="AL298" s="168">
        <f>VLOOKUP($C$5,$BD$8:$CN$309,27,FALSE)</f>
        <v>500</v>
      </c>
      <c r="AM298" s="168"/>
      <c r="AN298" s="106" t="s">
        <v>322</v>
      </c>
      <c r="AO298" s="99" t="s">
        <v>324</v>
      </c>
      <c r="AP298" s="168">
        <f>IF(AH298=0,0,IF($Z$297&gt;AL298,AH299-AH298,$Z$297-SUM(AP293:AQ297)))</f>
        <v>0</v>
      </c>
      <c r="AQ298" s="168"/>
      <c r="AR298" s="106" t="s">
        <v>322</v>
      </c>
      <c r="AS298" s="99" t="s">
        <v>325</v>
      </c>
      <c r="AT298" s="166">
        <f>VLOOKUP($C$5,$BD$8:$CN$309,35,FALSE)</f>
        <v>200</v>
      </c>
      <c r="AU298" s="166"/>
      <c r="AV298" s="109" t="s">
        <v>306</v>
      </c>
      <c r="AW298" s="99" t="s">
        <v>321</v>
      </c>
      <c r="AX298" s="166">
        <f t="shared" si="1"/>
        <v>0</v>
      </c>
      <c r="AY298" s="166"/>
      <c r="AZ298" s="166"/>
      <c r="BA298" s="99" t="s">
        <v>306</v>
      </c>
      <c r="BB298" s="109"/>
      <c r="BC298" s="109"/>
      <c r="BD298" s="104" t="s">
        <v>221</v>
      </c>
      <c r="BE298" s="13" t="s">
        <v>222</v>
      </c>
      <c r="BF298" s="13" t="s">
        <v>5</v>
      </c>
      <c r="BG298" s="21">
        <v>10</v>
      </c>
      <c r="BH298" s="21">
        <v>11</v>
      </c>
      <c r="BI298" s="22" t="s">
        <v>254</v>
      </c>
      <c r="BJ298" s="21">
        <v>2000</v>
      </c>
      <c r="BK298" s="21">
        <v>150</v>
      </c>
      <c r="BL298" s="21"/>
      <c r="BM298" s="21"/>
      <c r="BN298" s="21"/>
      <c r="BO298" s="21"/>
      <c r="BP298" s="21"/>
      <c r="BQ298" s="21"/>
      <c r="BR298" s="21"/>
      <c r="BS298" s="21"/>
      <c r="BT298" s="30"/>
      <c r="BU298" s="30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0">
        <v>3000</v>
      </c>
      <c r="CH298" s="30"/>
      <c r="CI298" s="31"/>
      <c r="CJ298" s="31"/>
      <c r="CK298" s="31"/>
      <c r="CL298" s="31"/>
      <c r="CM298" s="31"/>
      <c r="CN298" s="31">
        <v>300</v>
      </c>
    </row>
    <row r="299" spans="16:92" ht="13.5">
      <c r="P299" s="109"/>
      <c r="Q299" s="106"/>
      <c r="R299" s="106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19"/>
      <c r="AE299" s="163"/>
      <c r="AF299" s="163"/>
      <c r="AG299" s="163"/>
      <c r="AH299" s="168">
        <f>VLOOKUP($C$5,$BD$8:$CN$309,28,FALSE)</f>
        <v>501</v>
      </c>
      <c r="AI299" s="168"/>
      <c r="AJ299" s="106" t="s">
        <v>322</v>
      </c>
      <c r="AK299" s="99" t="s">
        <v>323</v>
      </c>
      <c r="AL299" s="168" t="str">
        <f>VLOOKUP($C$5,$BD$8:$CN$309,29,FALSE)</f>
        <v>∞</v>
      </c>
      <c r="AM299" s="168"/>
      <c r="AN299" s="106" t="s">
        <v>322</v>
      </c>
      <c r="AO299" s="99" t="s">
        <v>324</v>
      </c>
      <c r="AP299" s="168">
        <f>IF(AH299=0,0,IF($Z$297&gt;AL298,Z297-SUM(AP293:AQ298),0))</f>
        <v>0</v>
      </c>
      <c r="AQ299" s="168"/>
      <c r="AR299" s="106" t="s">
        <v>322</v>
      </c>
      <c r="AS299" s="99" t="s">
        <v>325</v>
      </c>
      <c r="AT299" s="166">
        <f>VLOOKUP($C$5,$BD$8:$CN$309,36,FALSE)</f>
        <v>210</v>
      </c>
      <c r="AU299" s="166"/>
      <c r="AV299" s="109" t="s">
        <v>306</v>
      </c>
      <c r="AW299" s="99" t="s">
        <v>321</v>
      </c>
      <c r="AX299" s="166">
        <f t="shared" si="1"/>
        <v>0</v>
      </c>
      <c r="AY299" s="166"/>
      <c r="AZ299" s="166"/>
      <c r="BA299" s="99" t="s">
        <v>306</v>
      </c>
      <c r="BB299" s="109"/>
      <c r="BC299" s="109"/>
      <c r="BD299" s="104" t="s">
        <v>223</v>
      </c>
      <c r="BE299" s="13" t="s">
        <v>224</v>
      </c>
      <c r="BF299" s="13" t="s">
        <v>5</v>
      </c>
      <c r="BG299" s="21">
        <v>10</v>
      </c>
      <c r="BH299" s="21">
        <v>11</v>
      </c>
      <c r="BI299" s="22" t="s">
        <v>254</v>
      </c>
      <c r="BJ299" s="21">
        <v>2000</v>
      </c>
      <c r="BK299" s="21">
        <v>150</v>
      </c>
      <c r="BL299" s="21"/>
      <c r="BM299" s="21"/>
      <c r="BN299" s="21"/>
      <c r="BO299" s="21"/>
      <c r="BP299" s="21"/>
      <c r="BQ299" s="21"/>
      <c r="BR299" s="21"/>
      <c r="BS299" s="21"/>
      <c r="BT299" s="30"/>
      <c r="BU299" s="30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0">
        <v>3000</v>
      </c>
      <c r="CH299" s="30"/>
      <c r="CI299" s="31"/>
      <c r="CJ299" s="31"/>
      <c r="CK299" s="31"/>
      <c r="CL299" s="31"/>
      <c r="CM299" s="31"/>
      <c r="CN299" s="31">
        <v>300</v>
      </c>
    </row>
    <row r="300" spans="16:92" ht="13.5"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19"/>
      <c r="AE300" s="163"/>
      <c r="AF300" s="163"/>
      <c r="AG300" s="163"/>
      <c r="AH300" s="168" t="s">
        <v>274</v>
      </c>
      <c r="AI300" s="168"/>
      <c r="AJ300" s="168"/>
      <c r="AK300" s="168"/>
      <c r="AL300" s="168"/>
      <c r="AM300" s="168"/>
      <c r="AN300" s="168"/>
      <c r="AO300" s="106" t="s">
        <v>385</v>
      </c>
      <c r="AP300" s="164">
        <f>C23</f>
        <v>1</v>
      </c>
      <c r="AQ300" s="164"/>
      <c r="AR300" s="106" t="s">
        <v>303</v>
      </c>
      <c r="AS300" s="99" t="s">
        <v>333</v>
      </c>
      <c r="AT300" s="166">
        <f>VLOOKUP($C$5,$BD$8:$CN$309,37,FALSE)</f>
        <v>0</v>
      </c>
      <c r="AU300" s="166"/>
      <c r="AV300" s="109" t="s">
        <v>306</v>
      </c>
      <c r="AW300" s="99" t="s">
        <v>321</v>
      </c>
      <c r="AX300" s="166">
        <f t="shared" si="1"/>
        <v>0</v>
      </c>
      <c r="AY300" s="166"/>
      <c r="AZ300" s="166"/>
      <c r="BA300" s="99" t="s">
        <v>306</v>
      </c>
      <c r="BB300" s="109"/>
      <c r="BC300" s="109"/>
      <c r="BD300" s="104" t="s">
        <v>251</v>
      </c>
      <c r="BE300" s="13" t="s">
        <v>252</v>
      </c>
      <c r="BF300" s="13" t="s">
        <v>5</v>
      </c>
      <c r="BG300" s="21">
        <v>10</v>
      </c>
      <c r="BH300" s="21">
        <v>11</v>
      </c>
      <c r="BI300" s="22" t="s">
        <v>254</v>
      </c>
      <c r="BJ300" s="21">
        <v>2000</v>
      </c>
      <c r="BK300" s="21">
        <v>150</v>
      </c>
      <c r="BL300" s="21"/>
      <c r="BM300" s="21"/>
      <c r="BN300" s="21"/>
      <c r="BO300" s="21"/>
      <c r="BP300" s="21"/>
      <c r="BQ300" s="21"/>
      <c r="BR300" s="21"/>
      <c r="BS300" s="21"/>
      <c r="BT300" s="30"/>
      <c r="BU300" s="30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0">
        <v>3000</v>
      </c>
      <c r="CH300" s="30"/>
      <c r="CI300" s="31"/>
      <c r="CJ300" s="31"/>
      <c r="CK300" s="31"/>
      <c r="CL300" s="31"/>
      <c r="CM300" s="31"/>
      <c r="CN300" s="31">
        <v>300</v>
      </c>
    </row>
    <row r="301" spans="16:92" ht="13.5"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19"/>
      <c r="AE301" s="163" t="s">
        <v>326</v>
      </c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  <c r="AS301" s="163"/>
      <c r="AT301" s="163"/>
      <c r="AU301" s="163"/>
      <c r="AV301" s="163"/>
      <c r="AW301" s="163"/>
      <c r="AX301" s="166">
        <f>SUM(AX293:AZ300)</f>
        <v>3950</v>
      </c>
      <c r="AY301" s="166"/>
      <c r="AZ301" s="166"/>
      <c r="BA301" s="99" t="s">
        <v>306</v>
      </c>
      <c r="BB301" s="99" t="s">
        <v>437</v>
      </c>
      <c r="BC301" s="109"/>
      <c r="BD301" s="104" t="s">
        <v>239</v>
      </c>
      <c r="BE301" s="13" t="s">
        <v>240</v>
      </c>
      <c r="BF301" s="13" t="s">
        <v>5</v>
      </c>
      <c r="BG301" s="21">
        <v>10</v>
      </c>
      <c r="BH301" s="21">
        <v>11</v>
      </c>
      <c r="BI301" s="22" t="s">
        <v>254</v>
      </c>
      <c r="BJ301" s="21">
        <v>2000</v>
      </c>
      <c r="BK301" s="21">
        <v>150</v>
      </c>
      <c r="BL301" s="21"/>
      <c r="BM301" s="21"/>
      <c r="BN301" s="21"/>
      <c r="BO301" s="21"/>
      <c r="BP301" s="21"/>
      <c r="BQ301" s="21"/>
      <c r="BR301" s="21"/>
      <c r="BS301" s="21"/>
      <c r="BT301" s="30"/>
      <c r="BU301" s="30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0">
        <v>3000</v>
      </c>
      <c r="CH301" s="30"/>
      <c r="CI301" s="31"/>
      <c r="CJ301" s="31"/>
      <c r="CK301" s="31"/>
      <c r="CL301" s="31"/>
      <c r="CM301" s="31"/>
      <c r="CN301" s="31">
        <v>300</v>
      </c>
    </row>
    <row r="302" spans="16:92" ht="13.5"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19"/>
      <c r="AE302" s="163" t="s">
        <v>327</v>
      </c>
      <c r="AF302" s="163"/>
      <c r="AG302" s="163"/>
      <c r="AH302" s="163"/>
      <c r="AI302" s="163"/>
      <c r="AJ302" s="163"/>
      <c r="AK302" s="163"/>
      <c r="AL302" s="163"/>
      <c r="AM302" s="163" t="s">
        <v>343</v>
      </c>
      <c r="AN302" s="163"/>
      <c r="AO302" s="163"/>
      <c r="AP302" s="163"/>
      <c r="AQ302" s="163"/>
      <c r="AR302" s="107" t="s">
        <v>371</v>
      </c>
      <c r="AS302" s="166">
        <f>ROUNDDOWN(AX301*0.05,)</f>
        <v>197</v>
      </c>
      <c r="AT302" s="166"/>
      <c r="AU302" s="166"/>
      <c r="AV302" s="99" t="s">
        <v>306</v>
      </c>
      <c r="AW302" s="106" t="s">
        <v>332</v>
      </c>
      <c r="AX302" s="166">
        <f>ROUNDDOWN(AX301*1.05,-1)</f>
        <v>4140</v>
      </c>
      <c r="AY302" s="166"/>
      <c r="AZ302" s="166"/>
      <c r="BA302" s="99" t="s">
        <v>306</v>
      </c>
      <c r="BB302" s="162" t="s">
        <v>386</v>
      </c>
      <c r="BC302" s="162"/>
      <c r="BD302" s="104" t="s">
        <v>193</v>
      </c>
      <c r="BE302" s="13" t="s">
        <v>194</v>
      </c>
      <c r="BF302" s="13" t="s">
        <v>5</v>
      </c>
      <c r="BG302" s="21">
        <v>10</v>
      </c>
      <c r="BH302" s="21">
        <v>11</v>
      </c>
      <c r="BI302" s="22" t="s">
        <v>254</v>
      </c>
      <c r="BJ302" s="21">
        <v>2000</v>
      </c>
      <c r="BK302" s="21">
        <v>150</v>
      </c>
      <c r="BL302" s="21"/>
      <c r="BM302" s="21"/>
      <c r="BN302" s="21"/>
      <c r="BO302" s="21"/>
      <c r="BP302" s="21"/>
      <c r="BQ302" s="21"/>
      <c r="BR302" s="21"/>
      <c r="BS302" s="21"/>
      <c r="BT302" s="30"/>
      <c r="BU302" s="30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0">
        <v>3000</v>
      </c>
      <c r="CH302" s="30"/>
      <c r="CI302" s="31"/>
      <c r="CJ302" s="31"/>
      <c r="CK302" s="31"/>
      <c r="CL302" s="31"/>
      <c r="CM302" s="31"/>
      <c r="CN302" s="31">
        <v>300</v>
      </c>
    </row>
    <row r="303" spans="16:92" ht="13.5"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4" t="s">
        <v>183</v>
      </c>
      <c r="BE303" s="13" t="s">
        <v>184</v>
      </c>
      <c r="BF303" s="13" t="s">
        <v>5</v>
      </c>
      <c r="BG303" s="21">
        <v>10</v>
      </c>
      <c r="BH303" s="21">
        <v>11</v>
      </c>
      <c r="BI303" s="22" t="s">
        <v>254</v>
      </c>
      <c r="BJ303" s="21">
        <v>2000</v>
      </c>
      <c r="BK303" s="21">
        <v>150</v>
      </c>
      <c r="BL303" s="21"/>
      <c r="BM303" s="21"/>
      <c r="BN303" s="21"/>
      <c r="BO303" s="21"/>
      <c r="BP303" s="21"/>
      <c r="BQ303" s="21"/>
      <c r="BR303" s="21"/>
      <c r="BS303" s="21"/>
      <c r="BT303" s="30"/>
      <c r="BU303" s="30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0">
        <v>3000</v>
      </c>
      <c r="CH303" s="30"/>
      <c r="CI303" s="31"/>
      <c r="CJ303" s="31"/>
      <c r="CK303" s="31"/>
      <c r="CL303" s="31"/>
      <c r="CM303" s="31"/>
      <c r="CN303" s="31">
        <v>300</v>
      </c>
    </row>
    <row r="304" spans="16:92" ht="13.5"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99"/>
      <c r="AC304" s="99" t="s">
        <v>438</v>
      </c>
      <c r="AD304" s="99"/>
      <c r="AE304" s="99"/>
      <c r="AF304" s="99"/>
      <c r="AG304" s="99"/>
      <c r="AH304" s="99" t="s">
        <v>437</v>
      </c>
      <c r="AI304" s="99"/>
      <c r="AJ304" s="99"/>
      <c r="AK304" s="99"/>
      <c r="AL304" s="99" t="s">
        <v>438</v>
      </c>
      <c r="AM304" s="99"/>
      <c r="AN304" s="99"/>
      <c r="AO304" s="99"/>
      <c r="AP304" s="99"/>
      <c r="AQ304" s="99"/>
      <c r="AR304" s="99"/>
      <c r="AS304" s="9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4" t="s">
        <v>243</v>
      </c>
      <c r="BE304" s="13" t="s">
        <v>244</v>
      </c>
      <c r="BF304" s="13" t="s">
        <v>5</v>
      </c>
      <c r="BG304" s="21">
        <v>10</v>
      </c>
      <c r="BH304" s="21">
        <v>11</v>
      </c>
      <c r="BI304" s="22" t="s">
        <v>254</v>
      </c>
      <c r="BJ304" s="21">
        <v>2000</v>
      </c>
      <c r="BK304" s="21">
        <v>150</v>
      </c>
      <c r="BL304" s="21"/>
      <c r="BM304" s="21"/>
      <c r="BN304" s="21"/>
      <c r="BO304" s="21"/>
      <c r="BP304" s="21"/>
      <c r="BQ304" s="21"/>
      <c r="BR304" s="21"/>
      <c r="BS304" s="21"/>
      <c r="BT304" s="30"/>
      <c r="BU304" s="30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0">
        <v>3000</v>
      </c>
      <c r="CH304" s="30"/>
      <c r="CI304" s="31"/>
      <c r="CJ304" s="31"/>
      <c r="CK304" s="31"/>
      <c r="CL304" s="31"/>
      <c r="CM304" s="31"/>
      <c r="CN304" s="31">
        <v>300</v>
      </c>
    </row>
    <row r="305" spans="16:92" ht="13.5">
      <c r="P305" s="109"/>
      <c r="Q305" s="168" t="s">
        <v>393</v>
      </c>
      <c r="R305" s="168"/>
      <c r="S305" s="168"/>
      <c r="T305" s="168"/>
      <c r="U305" s="168"/>
      <c r="V305" s="168"/>
      <c r="W305" s="109"/>
      <c r="X305" s="109"/>
      <c r="Y305" s="109"/>
      <c r="Z305" s="109"/>
      <c r="AA305" s="107" t="s">
        <v>439</v>
      </c>
      <c r="AB305" s="163" t="s">
        <v>328</v>
      </c>
      <c r="AC305" s="163"/>
      <c r="AD305" s="163"/>
      <c r="AE305" s="99" t="s">
        <v>372</v>
      </c>
      <c r="AF305" s="99" t="s">
        <v>373</v>
      </c>
      <c r="AG305" s="163" t="s">
        <v>258</v>
      </c>
      <c r="AH305" s="163"/>
      <c r="AI305" s="163"/>
      <c r="AJ305" s="99" t="s">
        <v>421</v>
      </c>
      <c r="AK305" s="163" t="s">
        <v>328</v>
      </c>
      <c r="AL305" s="163"/>
      <c r="AM305" s="163"/>
      <c r="AN305" s="109" t="s">
        <v>374</v>
      </c>
      <c r="AO305" s="99" t="s">
        <v>375</v>
      </c>
      <c r="AP305" s="163" t="s">
        <v>329</v>
      </c>
      <c r="AQ305" s="163"/>
      <c r="AR305" s="109" t="s">
        <v>440</v>
      </c>
      <c r="AS305" s="99" t="s">
        <v>441</v>
      </c>
      <c r="AT305" s="163" t="s">
        <v>330</v>
      </c>
      <c r="AU305" s="163"/>
      <c r="AV305" s="163"/>
      <c r="AW305" s="99" t="s">
        <v>376</v>
      </c>
      <c r="AX305" s="163" t="s">
        <v>264</v>
      </c>
      <c r="AY305" s="163"/>
      <c r="AZ305" s="163"/>
      <c r="BA305" s="106"/>
      <c r="BB305" s="109"/>
      <c r="BC305" s="109"/>
      <c r="BD305" s="104" t="s">
        <v>235</v>
      </c>
      <c r="BE305" s="13" t="s">
        <v>236</v>
      </c>
      <c r="BF305" s="13" t="s">
        <v>5</v>
      </c>
      <c r="BG305" s="21">
        <v>10</v>
      </c>
      <c r="BH305" s="21">
        <v>11</v>
      </c>
      <c r="BI305" s="22" t="s">
        <v>254</v>
      </c>
      <c r="BJ305" s="21">
        <v>2000</v>
      </c>
      <c r="BK305" s="21">
        <v>150</v>
      </c>
      <c r="BL305" s="21"/>
      <c r="BM305" s="21"/>
      <c r="BN305" s="21"/>
      <c r="BO305" s="21"/>
      <c r="BP305" s="21"/>
      <c r="BQ305" s="21"/>
      <c r="BR305" s="21"/>
      <c r="BS305" s="21"/>
      <c r="BT305" s="30"/>
      <c r="BU305" s="30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0">
        <v>3000</v>
      </c>
      <c r="CH305" s="30"/>
      <c r="CI305" s="31"/>
      <c r="CJ305" s="31"/>
      <c r="CK305" s="31"/>
      <c r="CL305" s="31"/>
      <c r="CM305" s="31"/>
      <c r="CN305" s="31">
        <v>300</v>
      </c>
    </row>
    <row r="306" spans="16:92" ht="13.5" customHeight="1">
      <c r="P306" s="109"/>
      <c r="Q306" s="109"/>
      <c r="R306" s="239" t="s">
        <v>390</v>
      </c>
      <c r="S306" s="239"/>
      <c r="T306" s="239"/>
      <c r="U306" s="239"/>
      <c r="V306" s="23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4" t="s">
        <v>187</v>
      </c>
      <c r="BE306" s="13" t="s">
        <v>188</v>
      </c>
      <c r="BF306" s="13" t="s">
        <v>5</v>
      </c>
      <c r="BG306" s="21">
        <v>10</v>
      </c>
      <c r="BH306" s="21">
        <v>11</v>
      </c>
      <c r="BI306" s="22" t="s">
        <v>254</v>
      </c>
      <c r="BJ306" s="21">
        <v>2000</v>
      </c>
      <c r="BK306" s="21">
        <v>150</v>
      </c>
      <c r="BL306" s="21"/>
      <c r="BM306" s="21"/>
      <c r="BN306" s="21"/>
      <c r="BO306" s="21"/>
      <c r="BP306" s="21"/>
      <c r="BQ306" s="21"/>
      <c r="BR306" s="21"/>
      <c r="BS306" s="21"/>
      <c r="BT306" s="30"/>
      <c r="BU306" s="30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0">
        <v>3000</v>
      </c>
      <c r="CH306" s="30"/>
      <c r="CI306" s="31"/>
      <c r="CJ306" s="31"/>
      <c r="CK306" s="31"/>
      <c r="CL306" s="31"/>
      <c r="CM306" s="31"/>
      <c r="CN306" s="31">
        <v>300</v>
      </c>
    </row>
    <row r="307" spans="16:92" ht="13.5">
      <c r="P307" s="109"/>
      <c r="Q307" s="109"/>
      <c r="R307" s="239"/>
      <c r="S307" s="239"/>
      <c r="T307" s="239"/>
      <c r="U307" s="239"/>
      <c r="V307" s="239"/>
      <c r="W307" s="107"/>
      <c r="X307" s="109"/>
      <c r="Y307" s="109"/>
      <c r="Z307" s="109"/>
      <c r="AA307" s="107" t="s">
        <v>442</v>
      </c>
      <c r="AB307" s="166">
        <f>AX322</f>
        <v>3900</v>
      </c>
      <c r="AC307" s="166"/>
      <c r="AD307" s="166"/>
      <c r="AE307" s="99" t="s">
        <v>443</v>
      </c>
      <c r="AF307" s="99" t="s">
        <v>444</v>
      </c>
      <c r="AG307" s="166">
        <f>AX301</f>
        <v>3950</v>
      </c>
      <c r="AH307" s="166"/>
      <c r="AI307" s="166"/>
      <c r="AJ307" s="99" t="s">
        <v>445</v>
      </c>
      <c r="AK307" s="166">
        <f>AB307</f>
        <v>3900</v>
      </c>
      <c r="AL307" s="166"/>
      <c r="AM307" s="166"/>
      <c r="AN307" s="109" t="s">
        <v>446</v>
      </c>
      <c r="AO307" s="99" t="s">
        <v>433</v>
      </c>
      <c r="AP307" s="240">
        <v>0.75</v>
      </c>
      <c r="AQ307" s="240"/>
      <c r="AR307" s="109" t="s">
        <v>447</v>
      </c>
      <c r="AS307" s="99" t="s">
        <v>443</v>
      </c>
      <c r="AT307" s="166">
        <f>INT((INT((AG307-AK307)*AP307)+AB307)*0.05)</f>
        <v>196</v>
      </c>
      <c r="AU307" s="166"/>
      <c r="AV307" s="166"/>
      <c r="AW307" s="99" t="s">
        <v>429</v>
      </c>
      <c r="AX307" s="166">
        <f>ROUNDDOWN(INT((AG307-AK307)*AP307)+AB307+AT307,-1)</f>
        <v>4130</v>
      </c>
      <c r="AY307" s="166"/>
      <c r="AZ307" s="166"/>
      <c r="BA307" s="109" t="s">
        <v>306</v>
      </c>
      <c r="BB307" s="162" t="s">
        <v>334</v>
      </c>
      <c r="BC307" s="162"/>
      <c r="BD307" s="104" t="s">
        <v>249</v>
      </c>
      <c r="BE307" s="13" t="s">
        <v>250</v>
      </c>
      <c r="BF307" s="13" t="s">
        <v>5</v>
      </c>
      <c r="BG307" s="21">
        <v>10</v>
      </c>
      <c r="BH307" s="21">
        <v>11</v>
      </c>
      <c r="BI307" s="22" t="s">
        <v>254</v>
      </c>
      <c r="BJ307" s="21">
        <v>2000</v>
      </c>
      <c r="BK307" s="21">
        <v>150</v>
      </c>
      <c r="BL307" s="21"/>
      <c r="BM307" s="21"/>
      <c r="BN307" s="21"/>
      <c r="BO307" s="21"/>
      <c r="BP307" s="21"/>
      <c r="BQ307" s="21"/>
      <c r="BR307" s="21"/>
      <c r="BS307" s="21"/>
      <c r="BT307" s="30"/>
      <c r="BU307" s="30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0">
        <v>3000</v>
      </c>
      <c r="CH307" s="30"/>
      <c r="CI307" s="31"/>
      <c r="CJ307" s="31"/>
      <c r="CK307" s="31"/>
      <c r="CL307" s="31"/>
      <c r="CM307" s="31"/>
      <c r="CN307" s="31">
        <v>300</v>
      </c>
    </row>
    <row r="308" spans="16:92" ht="13.5" customHeight="1">
      <c r="P308" s="109"/>
      <c r="Q308" s="109"/>
      <c r="R308" s="239" t="s">
        <v>391</v>
      </c>
      <c r="S308" s="239"/>
      <c r="T308" s="239"/>
      <c r="U308" s="239"/>
      <c r="V308" s="23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4" t="s">
        <v>189</v>
      </c>
      <c r="BE308" s="13" t="s">
        <v>190</v>
      </c>
      <c r="BF308" s="13" t="s">
        <v>5</v>
      </c>
      <c r="BG308" s="21">
        <v>10</v>
      </c>
      <c r="BH308" s="21">
        <v>11</v>
      </c>
      <c r="BI308" s="22" t="s">
        <v>254</v>
      </c>
      <c r="BJ308" s="21">
        <v>2000</v>
      </c>
      <c r="BK308" s="21">
        <v>150</v>
      </c>
      <c r="BL308" s="21"/>
      <c r="BM308" s="21"/>
      <c r="BN308" s="21"/>
      <c r="BO308" s="21"/>
      <c r="BP308" s="21"/>
      <c r="BQ308" s="21"/>
      <c r="BR308" s="21"/>
      <c r="BS308" s="21"/>
      <c r="BT308" s="30"/>
      <c r="BU308" s="30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0">
        <v>3000</v>
      </c>
      <c r="CH308" s="30"/>
      <c r="CI308" s="31"/>
      <c r="CJ308" s="31"/>
      <c r="CK308" s="31"/>
      <c r="CL308" s="31"/>
      <c r="CM308" s="31"/>
      <c r="CN308" s="31">
        <v>300</v>
      </c>
    </row>
    <row r="309" spans="16:92" ht="13.5">
      <c r="P309" s="109"/>
      <c r="Q309" s="109"/>
      <c r="R309" s="239"/>
      <c r="S309" s="239"/>
      <c r="T309" s="239"/>
      <c r="U309" s="239"/>
      <c r="V309" s="239"/>
      <c r="W309" s="107"/>
      <c r="X309" s="98"/>
      <c r="Y309" s="98"/>
      <c r="Z309" s="98"/>
      <c r="AA309" s="107" t="s">
        <v>442</v>
      </c>
      <c r="AB309" s="166">
        <f>AB307</f>
        <v>3900</v>
      </c>
      <c r="AC309" s="166"/>
      <c r="AD309" s="166"/>
      <c r="AE309" s="99" t="s">
        <v>443</v>
      </c>
      <c r="AF309" s="99" t="s">
        <v>444</v>
      </c>
      <c r="AG309" s="166">
        <f>AG307</f>
        <v>3950</v>
      </c>
      <c r="AH309" s="166"/>
      <c r="AI309" s="166"/>
      <c r="AJ309" s="99" t="s">
        <v>445</v>
      </c>
      <c r="AK309" s="166">
        <f>AB309</f>
        <v>3900</v>
      </c>
      <c r="AL309" s="166"/>
      <c r="AM309" s="166"/>
      <c r="AN309" s="109" t="s">
        <v>446</v>
      </c>
      <c r="AO309" s="99" t="s">
        <v>433</v>
      </c>
      <c r="AP309" s="240">
        <v>0.5</v>
      </c>
      <c r="AQ309" s="240"/>
      <c r="AR309" s="109" t="s">
        <v>447</v>
      </c>
      <c r="AS309" s="99" t="s">
        <v>443</v>
      </c>
      <c r="AT309" s="166">
        <f>INT((INT((AG309-AK309)*AP309)+AB309)*0.05)</f>
        <v>196</v>
      </c>
      <c r="AU309" s="166"/>
      <c r="AV309" s="166"/>
      <c r="AW309" s="99" t="s">
        <v>429</v>
      </c>
      <c r="AX309" s="166">
        <f>ROUNDDOWN(INT((AG309-AK309)*AP309)+AB309+AT309,-1)</f>
        <v>4120</v>
      </c>
      <c r="AY309" s="166"/>
      <c r="AZ309" s="166"/>
      <c r="BA309" s="109" t="s">
        <v>306</v>
      </c>
      <c r="BB309" s="162" t="s">
        <v>335</v>
      </c>
      <c r="BC309" s="162"/>
      <c r="BD309" s="104" t="s">
        <v>185</v>
      </c>
      <c r="BE309" s="13" t="s">
        <v>186</v>
      </c>
      <c r="BF309" s="13" t="s">
        <v>5</v>
      </c>
      <c r="BG309" s="21">
        <v>10</v>
      </c>
      <c r="BH309" s="21">
        <v>11</v>
      </c>
      <c r="BI309" s="22" t="s">
        <v>254</v>
      </c>
      <c r="BJ309" s="21">
        <v>2000</v>
      </c>
      <c r="BK309" s="21">
        <v>150</v>
      </c>
      <c r="BL309" s="21"/>
      <c r="BM309" s="21"/>
      <c r="BN309" s="21"/>
      <c r="BO309" s="21"/>
      <c r="BP309" s="21"/>
      <c r="BQ309" s="21"/>
      <c r="BR309" s="21"/>
      <c r="BS309" s="21"/>
      <c r="BT309" s="30"/>
      <c r="BU309" s="30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0">
        <v>3000</v>
      </c>
      <c r="CH309" s="30"/>
      <c r="CI309" s="31"/>
      <c r="CJ309" s="31"/>
      <c r="CK309" s="31"/>
      <c r="CL309" s="31"/>
      <c r="CM309" s="31"/>
      <c r="CN309" s="31">
        <v>300</v>
      </c>
    </row>
    <row r="310" spans="16:55" ht="13.5" customHeight="1">
      <c r="P310" s="109"/>
      <c r="Q310" s="109"/>
      <c r="R310" s="239" t="s">
        <v>392</v>
      </c>
      <c r="S310" s="239"/>
      <c r="T310" s="239"/>
      <c r="U310" s="239"/>
      <c r="V310" s="23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10"/>
      <c r="AY310" s="110"/>
      <c r="AZ310" s="110"/>
      <c r="BA310" s="110"/>
      <c r="BB310" s="110"/>
      <c r="BC310" s="110"/>
    </row>
    <row r="311" spans="16:72" ht="13.5">
      <c r="P311" s="109"/>
      <c r="Q311" s="109"/>
      <c r="R311" s="239"/>
      <c r="S311" s="239"/>
      <c r="T311" s="239"/>
      <c r="U311" s="239"/>
      <c r="V311" s="239"/>
      <c r="W311" s="107"/>
      <c r="X311" s="98"/>
      <c r="Y311" s="98"/>
      <c r="Z311" s="98"/>
      <c r="AA311" s="107" t="s">
        <v>442</v>
      </c>
      <c r="AB311" s="166">
        <f>AB309</f>
        <v>3900</v>
      </c>
      <c r="AC311" s="166"/>
      <c r="AD311" s="166"/>
      <c r="AE311" s="99" t="s">
        <v>443</v>
      </c>
      <c r="AF311" s="99" t="s">
        <v>444</v>
      </c>
      <c r="AG311" s="166">
        <f>AG309</f>
        <v>3950</v>
      </c>
      <c r="AH311" s="166"/>
      <c r="AI311" s="166"/>
      <c r="AJ311" s="99" t="s">
        <v>445</v>
      </c>
      <c r="AK311" s="166">
        <f>AB311</f>
        <v>3900</v>
      </c>
      <c r="AL311" s="166"/>
      <c r="AM311" s="166"/>
      <c r="AN311" s="109" t="s">
        <v>446</v>
      </c>
      <c r="AO311" s="99" t="s">
        <v>433</v>
      </c>
      <c r="AP311" s="240">
        <v>0.25</v>
      </c>
      <c r="AQ311" s="240"/>
      <c r="AR311" s="109" t="s">
        <v>447</v>
      </c>
      <c r="AS311" s="99" t="s">
        <v>443</v>
      </c>
      <c r="AT311" s="166">
        <f>INT((INT((AG311-AK311)*AP311)+AB311)*0.05)</f>
        <v>195</v>
      </c>
      <c r="AU311" s="166"/>
      <c r="AV311" s="166"/>
      <c r="AW311" s="99" t="s">
        <v>429</v>
      </c>
      <c r="AX311" s="166">
        <f>ROUNDDOWN(INT((AG311-AK311)*AP311)+AB311+AT311,-1)</f>
        <v>4100</v>
      </c>
      <c r="AY311" s="166"/>
      <c r="AZ311" s="166"/>
      <c r="BA311" s="109" t="s">
        <v>306</v>
      </c>
      <c r="BB311" s="162" t="s">
        <v>336</v>
      </c>
      <c r="BC311" s="162"/>
      <c r="BD311" s="132" t="s">
        <v>0</v>
      </c>
      <c r="BE311" s="137" t="s">
        <v>1</v>
      </c>
      <c r="BF311" s="140" t="s">
        <v>2</v>
      </c>
      <c r="BG311" s="128" t="s">
        <v>345</v>
      </c>
      <c r="BH311" s="128"/>
      <c r="BI311" s="128"/>
      <c r="BJ311" s="128"/>
      <c r="BK311" s="128"/>
      <c r="BL311" s="128"/>
      <c r="BM311" s="128"/>
      <c r="BN311" s="72"/>
      <c r="BO311" s="137" t="s">
        <v>0</v>
      </c>
      <c r="BP311" s="137" t="s">
        <v>1</v>
      </c>
      <c r="BQ311" s="3"/>
      <c r="BS311" s="4" t="s">
        <v>263</v>
      </c>
      <c r="BT311" s="4" t="s">
        <v>342</v>
      </c>
    </row>
    <row r="312" spans="16:72" ht="13.5"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17"/>
      <c r="BE312" s="138"/>
      <c r="BF312" s="126"/>
      <c r="BG312" s="128" t="s">
        <v>264</v>
      </c>
      <c r="BH312" s="128"/>
      <c r="BI312" s="128"/>
      <c r="BJ312" s="128"/>
      <c r="BK312" s="128"/>
      <c r="BL312" s="128"/>
      <c r="BM312" s="128"/>
      <c r="BN312" s="72"/>
      <c r="BO312" s="138"/>
      <c r="BP312" s="138"/>
      <c r="BQ312" s="3"/>
      <c r="BS312" s="78">
        <v>13</v>
      </c>
      <c r="BT312" s="78">
        <v>9</v>
      </c>
    </row>
    <row r="313" spans="16:72" ht="13.5" customHeight="1">
      <c r="P313" s="109"/>
      <c r="Q313" s="109"/>
      <c r="R313" s="254" t="s">
        <v>394</v>
      </c>
      <c r="S313" s="254"/>
      <c r="T313" s="254"/>
      <c r="U313" s="254"/>
      <c r="V313" s="254"/>
      <c r="W313" s="109"/>
      <c r="X313" s="109"/>
      <c r="Y313" s="109"/>
      <c r="Z313" s="109"/>
      <c r="AA313" s="109"/>
      <c r="AB313" s="109"/>
      <c r="AC313" s="109"/>
      <c r="AD313" s="163"/>
      <c r="AE313" s="163"/>
      <c r="AF313" s="163"/>
      <c r="AG313" s="163"/>
      <c r="AH313" s="163" t="s">
        <v>257</v>
      </c>
      <c r="AI313" s="163"/>
      <c r="AJ313" s="163"/>
      <c r="AK313" s="163"/>
      <c r="AL313" s="163"/>
      <c r="AM313" s="163"/>
      <c r="AN313" s="163"/>
      <c r="AO313" s="99"/>
      <c r="AP313" s="163" t="s">
        <v>319</v>
      </c>
      <c r="AQ313" s="163"/>
      <c r="AR313" s="163"/>
      <c r="AS313" s="109"/>
      <c r="AT313" s="163" t="s">
        <v>261</v>
      </c>
      <c r="AU313" s="163"/>
      <c r="AV313" s="163"/>
      <c r="AW313" s="109"/>
      <c r="AX313" s="163" t="s">
        <v>311</v>
      </c>
      <c r="AY313" s="163"/>
      <c r="AZ313" s="163"/>
      <c r="BA313" s="163"/>
      <c r="BB313" s="109"/>
      <c r="BC313" s="109"/>
      <c r="BD313" s="117"/>
      <c r="BE313" s="138"/>
      <c r="BF313" s="126"/>
      <c r="BG313" s="128" t="s">
        <v>261</v>
      </c>
      <c r="BH313" s="128"/>
      <c r="BI313" s="128"/>
      <c r="BJ313" s="128"/>
      <c r="BK313" s="128"/>
      <c r="BL313" s="128"/>
      <c r="BM313" s="128"/>
      <c r="BN313" s="72"/>
      <c r="BO313" s="138"/>
      <c r="BP313" s="138"/>
      <c r="BQ313" s="3"/>
      <c r="BS313" s="78">
        <v>20</v>
      </c>
      <c r="BT313" s="78">
        <v>10</v>
      </c>
    </row>
    <row r="314" spans="16:72" ht="13.5" customHeight="1">
      <c r="P314" s="109"/>
      <c r="Q314" s="109"/>
      <c r="R314" s="254"/>
      <c r="S314" s="254"/>
      <c r="T314" s="254"/>
      <c r="U314" s="254"/>
      <c r="V314" s="254"/>
      <c r="W314" s="109"/>
      <c r="X314" s="109"/>
      <c r="Y314" s="109"/>
      <c r="Z314" s="109"/>
      <c r="AA314" s="109"/>
      <c r="AB314" s="109"/>
      <c r="AC314" s="109"/>
      <c r="AD314" s="119" t="s">
        <v>311</v>
      </c>
      <c r="AE314" s="163" t="s">
        <v>259</v>
      </c>
      <c r="AF314" s="163"/>
      <c r="AG314" s="163"/>
      <c r="AH314" s="168">
        <v>0</v>
      </c>
      <c r="AI314" s="168"/>
      <c r="AJ314" s="106" t="s">
        <v>320</v>
      </c>
      <c r="AK314" s="99" t="s">
        <v>365</v>
      </c>
      <c r="AL314" s="168">
        <v>0</v>
      </c>
      <c r="AM314" s="168"/>
      <c r="AN314" s="106" t="s">
        <v>320</v>
      </c>
      <c r="AO314" s="111"/>
      <c r="AP314" s="166">
        <v>0</v>
      </c>
      <c r="AQ314" s="166"/>
      <c r="AR314" s="106" t="s">
        <v>320</v>
      </c>
      <c r="AS314" s="99"/>
      <c r="AT314" s="166">
        <v>1000</v>
      </c>
      <c r="AU314" s="166"/>
      <c r="AV314" s="109" t="s">
        <v>306</v>
      </c>
      <c r="AW314" s="99" t="s">
        <v>321</v>
      </c>
      <c r="AX314" s="166">
        <f>AT314</f>
        <v>1000</v>
      </c>
      <c r="AY314" s="166"/>
      <c r="AZ314" s="166"/>
      <c r="BA314" s="99" t="s">
        <v>306</v>
      </c>
      <c r="BB314" s="109"/>
      <c r="BC314" s="109"/>
      <c r="BD314" s="117"/>
      <c r="BE314" s="138"/>
      <c r="BF314" s="126"/>
      <c r="BG314" s="129" t="s">
        <v>265</v>
      </c>
      <c r="BH314" s="130" t="s">
        <v>349</v>
      </c>
      <c r="BI314" s="130"/>
      <c r="BJ314" s="130"/>
      <c r="BK314" s="130" t="s">
        <v>350</v>
      </c>
      <c r="BL314" s="130"/>
      <c r="BM314" s="130"/>
      <c r="BN314" s="72"/>
      <c r="BO314" s="138"/>
      <c r="BP314" s="138"/>
      <c r="BQ314" s="3"/>
      <c r="BS314" s="78">
        <v>25</v>
      </c>
      <c r="BT314" s="78">
        <v>11</v>
      </c>
    </row>
    <row r="315" spans="16:72" ht="13.5"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19"/>
      <c r="AE315" s="163" t="s">
        <v>260</v>
      </c>
      <c r="AF315" s="163"/>
      <c r="AG315" s="163"/>
      <c r="AH315" s="168">
        <v>1</v>
      </c>
      <c r="AI315" s="168"/>
      <c r="AJ315" s="106" t="s">
        <v>367</v>
      </c>
      <c r="AK315" s="99" t="s">
        <v>368</v>
      </c>
      <c r="AL315" s="168">
        <v>10</v>
      </c>
      <c r="AM315" s="168"/>
      <c r="AN315" s="106" t="s">
        <v>367</v>
      </c>
      <c r="AO315" s="106" t="s">
        <v>369</v>
      </c>
      <c r="AP315" s="168">
        <f>IF(AND($Z$318&gt;=AH315,$Z$318&lt;=AL315),$Z$318,IF($Z$318=0,0,10))</f>
        <v>10</v>
      </c>
      <c r="AQ315" s="168"/>
      <c r="AR315" s="106" t="s">
        <v>367</v>
      </c>
      <c r="AS315" s="99" t="s">
        <v>370</v>
      </c>
      <c r="AT315" s="168">
        <v>100</v>
      </c>
      <c r="AU315" s="168"/>
      <c r="AV315" s="109" t="s">
        <v>306</v>
      </c>
      <c r="AW315" s="99" t="s">
        <v>321</v>
      </c>
      <c r="AX315" s="166">
        <f aca="true" t="shared" si="2" ref="AX315:AX321">AP315*AT315</f>
        <v>1000</v>
      </c>
      <c r="AY315" s="166"/>
      <c r="AZ315" s="166"/>
      <c r="BA315" s="99" t="s">
        <v>306</v>
      </c>
      <c r="BB315" s="109"/>
      <c r="BC315" s="109"/>
      <c r="BD315" s="118"/>
      <c r="BE315" s="139"/>
      <c r="BF315" s="127"/>
      <c r="BG315" s="129"/>
      <c r="BH315" s="67" t="s">
        <v>346</v>
      </c>
      <c r="BI315" s="67" t="s">
        <v>347</v>
      </c>
      <c r="BJ315" s="67" t="s">
        <v>348</v>
      </c>
      <c r="BK315" s="67" t="s">
        <v>346</v>
      </c>
      <c r="BL315" s="67" t="s">
        <v>347</v>
      </c>
      <c r="BM315" s="67" t="s">
        <v>348</v>
      </c>
      <c r="BN315" s="73"/>
      <c r="BO315" s="139"/>
      <c r="BP315" s="139"/>
      <c r="BQ315" s="3"/>
      <c r="BS315" s="78">
        <v>30</v>
      </c>
      <c r="BT315" s="78">
        <v>12</v>
      </c>
    </row>
    <row r="316" spans="16:72" ht="13.5">
      <c r="P316" s="109"/>
      <c r="Q316" s="109"/>
      <c r="R316" s="109"/>
      <c r="S316" s="109"/>
      <c r="T316" s="168" t="s">
        <v>400</v>
      </c>
      <c r="U316" s="168"/>
      <c r="V316" s="168"/>
      <c r="W316" s="168"/>
      <c r="X316" s="168"/>
      <c r="Y316" s="109" t="s">
        <v>425</v>
      </c>
      <c r="Z316" s="165">
        <f>Z295</f>
        <v>25</v>
      </c>
      <c r="AA316" s="165"/>
      <c r="AB316" s="106" t="s">
        <v>378</v>
      </c>
      <c r="AC316" s="109"/>
      <c r="AD316" s="119"/>
      <c r="AE316" s="163"/>
      <c r="AF316" s="163"/>
      <c r="AG316" s="163"/>
      <c r="AH316" s="168">
        <v>11</v>
      </c>
      <c r="AI316" s="168"/>
      <c r="AJ316" s="106" t="s">
        <v>378</v>
      </c>
      <c r="AK316" s="99" t="s">
        <v>426</v>
      </c>
      <c r="AL316" s="168">
        <v>20</v>
      </c>
      <c r="AM316" s="168"/>
      <c r="AN316" s="106" t="s">
        <v>378</v>
      </c>
      <c r="AO316" s="106" t="s">
        <v>427</v>
      </c>
      <c r="AP316" s="168">
        <f>IF(AND($Z$318&gt;=AH316,$Z$318&lt;=AL316),$Z$318-10,IF($Z$318&gt;AL316,10,0))</f>
        <v>10</v>
      </c>
      <c r="AQ316" s="168"/>
      <c r="AR316" s="106" t="s">
        <v>378</v>
      </c>
      <c r="AS316" s="99" t="s">
        <v>428</v>
      </c>
      <c r="AT316" s="168">
        <v>120</v>
      </c>
      <c r="AU316" s="168"/>
      <c r="AV316" s="109" t="s">
        <v>306</v>
      </c>
      <c r="AW316" s="99" t="s">
        <v>321</v>
      </c>
      <c r="AX316" s="166">
        <f t="shared" si="2"/>
        <v>1200</v>
      </c>
      <c r="AY316" s="166"/>
      <c r="AZ316" s="166"/>
      <c r="BA316" s="99" t="s">
        <v>306</v>
      </c>
      <c r="BB316" s="109"/>
      <c r="BC316" s="109"/>
      <c r="BD316" s="105" t="s">
        <v>85</v>
      </c>
      <c r="BE316" s="15" t="s">
        <v>86</v>
      </c>
      <c r="BF316" s="15" t="s">
        <v>8</v>
      </c>
      <c r="BG316" s="55">
        <v>1300</v>
      </c>
      <c r="BH316" s="56">
        <v>160</v>
      </c>
      <c r="BI316" s="56">
        <v>170</v>
      </c>
      <c r="BJ316" s="56">
        <v>180</v>
      </c>
      <c r="BK316" s="56">
        <v>170</v>
      </c>
      <c r="BL316" s="56">
        <v>180</v>
      </c>
      <c r="BM316" s="56">
        <v>190</v>
      </c>
      <c r="BN316" s="74"/>
      <c r="BO316" s="15" t="s">
        <v>85</v>
      </c>
      <c r="BP316" s="15" t="s">
        <v>86</v>
      </c>
      <c r="BQ316" s="3" t="s">
        <v>387</v>
      </c>
      <c r="BS316" s="78">
        <v>40</v>
      </c>
      <c r="BT316" s="78">
        <v>13</v>
      </c>
    </row>
    <row r="317" spans="16:72" ht="13.5">
      <c r="P317" s="109"/>
      <c r="Q317" s="109"/>
      <c r="R317" s="109"/>
      <c r="S317" s="99" t="s">
        <v>331</v>
      </c>
      <c r="T317" s="168" t="s">
        <v>407</v>
      </c>
      <c r="U317" s="168"/>
      <c r="V317" s="168"/>
      <c r="W317" s="168"/>
      <c r="X317" s="168"/>
      <c r="Y317" s="109" t="s">
        <v>429</v>
      </c>
      <c r="Z317" s="167">
        <f>IF(C17=3,ROUNDDOWN((((C23-1)*5)+10)/2,),0)</f>
        <v>0</v>
      </c>
      <c r="AA317" s="167"/>
      <c r="AB317" s="106" t="s">
        <v>430</v>
      </c>
      <c r="AC317" s="109"/>
      <c r="AD317" s="119"/>
      <c r="AE317" s="163"/>
      <c r="AF317" s="163"/>
      <c r="AG317" s="163"/>
      <c r="AH317" s="168">
        <v>21</v>
      </c>
      <c r="AI317" s="168"/>
      <c r="AJ317" s="106" t="s">
        <v>430</v>
      </c>
      <c r="AK317" s="99" t="s">
        <v>431</v>
      </c>
      <c r="AL317" s="168">
        <v>30</v>
      </c>
      <c r="AM317" s="168"/>
      <c r="AN317" s="106" t="s">
        <v>430</v>
      </c>
      <c r="AO317" s="106" t="s">
        <v>432</v>
      </c>
      <c r="AP317" s="168">
        <f>IF(AND($Z$318&gt;=AH317,$Z$318&lt;=AL317),$Z$318-20,IF($Z$318&gt;AL317,10,0))</f>
        <v>5</v>
      </c>
      <c r="AQ317" s="168"/>
      <c r="AR317" s="106" t="s">
        <v>430</v>
      </c>
      <c r="AS317" s="99" t="s">
        <v>433</v>
      </c>
      <c r="AT317" s="168">
        <v>140</v>
      </c>
      <c r="AU317" s="168"/>
      <c r="AV317" s="109" t="s">
        <v>306</v>
      </c>
      <c r="AW317" s="99" t="s">
        <v>321</v>
      </c>
      <c r="AX317" s="166">
        <f t="shared" si="2"/>
        <v>700</v>
      </c>
      <c r="AY317" s="166"/>
      <c r="AZ317" s="166"/>
      <c r="BA317" s="99" t="s">
        <v>306</v>
      </c>
      <c r="BB317" s="109"/>
      <c r="BC317" s="109"/>
      <c r="BD317" s="105" t="s">
        <v>79</v>
      </c>
      <c r="BE317" s="15" t="s">
        <v>80</v>
      </c>
      <c r="BF317" s="15" t="s">
        <v>8</v>
      </c>
      <c r="BG317" s="55">
        <v>1300</v>
      </c>
      <c r="BH317" s="56">
        <v>160</v>
      </c>
      <c r="BI317" s="56">
        <v>170</v>
      </c>
      <c r="BJ317" s="56">
        <v>180</v>
      </c>
      <c r="BK317" s="56">
        <v>170</v>
      </c>
      <c r="BL317" s="56">
        <v>180</v>
      </c>
      <c r="BM317" s="56">
        <v>190</v>
      </c>
      <c r="BN317" s="74"/>
      <c r="BO317" s="15" t="s">
        <v>79</v>
      </c>
      <c r="BP317" s="15" t="s">
        <v>80</v>
      </c>
      <c r="BQ317" s="3" t="s">
        <v>387</v>
      </c>
      <c r="BS317" s="78">
        <v>50</v>
      </c>
      <c r="BT317" s="78">
        <v>14</v>
      </c>
    </row>
    <row r="318" spans="16:72" ht="13.5">
      <c r="P318" s="109"/>
      <c r="Q318" s="109"/>
      <c r="R318" s="109"/>
      <c r="S318" s="109"/>
      <c r="T318" s="168" t="s">
        <v>395</v>
      </c>
      <c r="U318" s="168"/>
      <c r="V318" s="168"/>
      <c r="W318" s="168"/>
      <c r="X318" s="168"/>
      <c r="Y318" s="109" t="s">
        <v>363</v>
      </c>
      <c r="Z318" s="165">
        <f>SUM(Z316,Z317)</f>
        <v>25</v>
      </c>
      <c r="AA318" s="165"/>
      <c r="AB318" s="106" t="s">
        <v>420</v>
      </c>
      <c r="AC318" s="109"/>
      <c r="AD318" s="119"/>
      <c r="AE318" s="163"/>
      <c r="AF318" s="163"/>
      <c r="AG318" s="163"/>
      <c r="AH318" s="168">
        <v>31</v>
      </c>
      <c r="AI318" s="168"/>
      <c r="AJ318" s="106" t="s">
        <v>420</v>
      </c>
      <c r="AK318" s="99" t="s">
        <v>434</v>
      </c>
      <c r="AL318" s="168">
        <v>40</v>
      </c>
      <c r="AM318" s="168"/>
      <c r="AN318" s="106" t="s">
        <v>420</v>
      </c>
      <c r="AO318" s="106" t="s">
        <v>435</v>
      </c>
      <c r="AP318" s="168">
        <f>IF(AND($Z$318&gt;=AH318,$Z$318&lt;=AL318),$Z$318-30,IF($Z$318&gt;AL318,10,0))</f>
        <v>0</v>
      </c>
      <c r="AQ318" s="168"/>
      <c r="AR318" s="106" t="s">
        <v>420</v>
      </c>
      <c r="AS318" s="99" t="s">
        <v>436</v>
      </c>
      <c r="AT318" s="168">
        <v>160</v>
      </c>
      <c r="AU318" s="168"/>
      <c r="AV318" s="109" t="s">
        <v>306</v>
      </c>
      <c r="AW318" s="99" t="s">
        <v>321</v>
      </c>
      <c r="AX318" s="166">
        <f t="shared" si="2"/>
        <v>0</v>
      </c>
      <c r="AY318" s="166"/>
      <c r="AZ318" s="166"/>
      <c r="BA318" s="99" t="s">
        <v>306</v>
      </c>
      <c r="BB318" s="109"/>
      <c r="BC318" s="109"/>
      <c r="BD318" s="105" t="s">
        <v>53</v>
      </c>
      <c r="BE318" s="15" t="s">
        <v>54</v>
      </c>
      <c r="BF318" s="15" t="s">
        <v>8</v>
      </c>
      <c r="BG318" s="55">
        <v>1300</v>
      </c>
      <c r="BH318" s="56">
        <v>160</v>
      </c>
      <c r="BI318" s="56">
        <v>170</v>
      </c>
      <c r="BJ318" s="56">
        <v>180</v>
      </c>
      <c r="BK318" s="56">
        <v>170</v>
      </c>
      <c r="BL318" s="56">
        <v>180</v>
      </c>
      <c r="BM318" s="56">
        <v>190</v>
      </c>
      <c r="BN318" s="74"/>
      <c r="BO318" s="15" t="s">
        <v>53</v>
      </c>
      <c r="BP318" s="15" t="s">
        <v>54</v>
      </c>
      <c r="BQ318" s="3" t="s">
        <v>387</v>
      </c>
      <c r="BS318" s="78">
        <v>75</v>
      </c>
      <c r="BT318" s="78">
        <v>15</v>
      </c>
    </row>
    <row r="319" spans="16:72" ht="13.5"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19"/>
      <c r="AE319" s="163"/>
      <c r="AF319" s="163"/>
      <c r="AG319" s="163"/>
      <c r="AH319" s="168">
        <v>41</v>
      </c>
      <c r="AI319" s="168"/>
      <c r="AJ319" s="106" t="s">
        <v>322</v>
      </c>
      <c r="AK319" s="99" t="s">
        <v>323</v>
      </c>
      <c r="AL319" s="168">
        <v>50</v>
      </c>
      <c r="AM319" s="168"/>
      <c r="AN319" s="106" t="s">
        <v>322</v>
      </c>
      <c r="AO319" s="106" t="s">
        <v>324</v>
      </c>
      <c r="AP319" s="168">
        <f>IF(AND($Z$318&gt;=AH319,$Z$318&lt;=AL319),$Z$318-40,IF($Z$318&gt;AL319,10,0))</f>
        <v>0</v>
      </c>
      <c r="AQ319" s="168"/>
      <c r="AR319" s="106" t="s">
        <v>322</v>
      </c>
      <c r="AS319" s="99" t="s">
        <v>325</v>
      </c>
      <c r="AT319" s="168">
        <v>180</v>
      </c>
      <c r="AU319" s="168"/>
      <c r="AV319" s="109" t="s">
        <v>306</v>
      </c>
      <c r="AW319" s="99" t="s">
        <v>321</v>
      </c>
      <c r="AX319" s="166">
        <f t="shared" si="2"/>
        <v>0</v>
      </c>
      <c r="AY319" s="166"/>
      <c r="AZ319" s="166"/>
      <c r="BA319" s="99" t="s">
        <v>306</v>
      </c>
      <c r="BB319" s="109"/>
      <c r="BC319" s="109"/>
      <c r="BD319" s="105" t="s">
        <v>41</v>
      </c>
      <c r="BE319" s="15" t="s">
        <v>42</v>
      </c>
      <c r="BF319" s="15" t="s">
        <v>8</v>
      </c>
      <c r="BG319" s="55">
        <v>1300</v>
      </c>
      <c r="BH319" s="56">
        <v>160</v>
      </c>
      <c r="BI319" s="56">
        <v>170</v>
      </c>
      <c r="BJ319" s="56">
        <v>180</v>
      </c>
      <c r="BK319" s="56">
        <v>170</v>
      </c>
      <c r="BL319" s="56">
        <v>180</v>
      </c>
      <c r="BM319" s="56">
        <v>190</v>
      </c>
      <c r="BN319" s="74"/>
      <c r="BO319" s="15" t="s">
        <v>41</v>
      </c>
      <c r="BP319" s="15" t="s">
        <v>42</v>
      </c>
      <c r="BQ319" s="3" t="s">
        <v>387</v>
      </c>
      <c r="BS319" s="78">
        <v>100</v>
      </c>
      <c r="BT319" s="78">
        <v>16</v>
      </c>
    </row>
    <row r="320" spans="16:72" ht="13.5"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19"/>
      <c r="AE320" s="163"/>
      <c r="AF320" s="163"/>
      <c r="AG320" s="163"/>
      <c r="AH320" s="168">
        <v>51</v>
      </c>
      <c r="AI320" s="168"/>
      <c r="AJ320" s="106" t="s">
        <v>322</v>
      </c>
      <c r="AK320" s="99" t="s">
        <v>323</v>
      </c>
      <c r="AL320" s="168">
        <v>100</v>
      </c>
      <c r="AM320" s="168"/>
      <c r="AN320" s="106" t="s">
        <v>322</v>
      </c>
      <c r="AO320" s="106" t="s">
        <v>324</v>
      </c>
      <c r="AP320" s="168">
        <f>IF(AND($Z$318&gt;=AH320,$Z$318&lt;=AL320),$Z$318-50,IF($Z$318&gt;AL320,50,0))</f>
        <v>0</v>
      </c>
      <c r="AQ320" s="168"/>
      <c r="AR320" s="106" t="s">
        <v>322</v>
      </c>
      <c r="AS320" s="99" t="s">
        <v>325</v>
      </c>
      <c r="AT320" s="168">
        <v>200</v>
      </c>
      <c r="AU320" s="168"/>
      <c r="AV320" s="109" t="s">
        <v>306</v>
      </c>
      <c r="AW320" s="99" t="s">
        <v>321</v>
      </c>
      <c r="AX320" s="166">
        <f t="shared" si="2"/>
        <v>0</v>
      </c>
      <c r="AY320" s="166"/>
      <c r="AZ320" s="166"/>
      <c r="BA320" s="99" t="s">
        <v>306</v>
      </c>
      <c r="BB320" s="109"/>
      <c r="BC320" s="109"/>
      <c r="BD320" s="105" t="s">
        <v>23</v>
      </c>
      <c r="BE320" s="15" t="s">
        <v>24</v>
      </c>
      <c r="BF320" s="15" t="s">
        <v>8</v>
      </c>
      <c r="BG320" s="55">
        <v>1300</v>
      </c>
      <c r="BH320" s="56">
        <v>160</v>
      </c>
      <c r="BI320" s="56">
        <v>170</v>
      </c>
      <c r="BJ320" s="56">
        <v>180</v>
      </c>
      <c r="BK320" s="56">
        <v>170</v>
      </c>
      <c r="BL320" s="56">
        <v>180</v>
      </c>
      <c r="BM320" s="56">
        <v>190</v>
      </c>
      <c r="BN320" s="74"/>
      <c r="BO320" s="15" t="s">
        <v>23</v>
      </c>
      <c r="BP320" s="15" t="s">
        <v>24</v>
      </c>
      <c r="BQ320" s="3" t="s">
        <v>387</v>
      </c>
      <c r="BS320" s="3"/>
      <c r="BT320" s="3"/>
    </row>
    <row r="321" spans="16:72" ht="13.5"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19"/>
      <c r="AE321" s="163"/>
      <c r="AF321" s="163"/>
      <c r="AG321" s="163"/>
      <c r="AH321" s="168">
        <v>101</v>
      </c>
      <c r="AI321" s="168"/>
      <c r="AJ321" s="106" t="s">
        <v>322</v>
      </c>
      <c r="AK321" s="99" t="s">
        <v>323</v>
      </c>
      <c r="AL321" s="167" t="s">
        <v>377</v>
      </c>
      <c r="AM321" s="167"/>
      <c r="AN321" s="106" t="s">
        <v>322</v>
      </c>
      <c r="AO321" s="106" t="s">
        <v>324</v>
      </c>
      <c r="AP321" s="168">
        <f>IF($Z$318&gt;=AH321,$Z$318-100,0)</f>
        <v>0</v>
      </c>
      <c r="AQ321" s="168"/>
      <c r="AR321" s="106" t="s">
        <v>322</v>
      </c>
      <c r="AS321" s="99" t="s">
        <v>325</v>
      </c>
      <c r="AT321" s="168">
        <v>220</v>
      </c>
      <c r="AU321" s="168"/>
      <c r="AV321" s="109" t="s">
        <v>306</v>
      </c>
      <c r="AW321" s="99" t="s">
        <v>321</v>
      </c>
      <c r="AX321" s="166">
        <f t="shared" si="2"/>
        <v>0</v>
      </c>
      <c r="AY321" s="166"/>
      <c r="AZ321" s="166"/>
      <c r="BA321" s="99" t="s">
        <v>306</v>
      </c>
      <c r="BB321" s="109"/>
      <c r="BC321" s="109"/>
      <c r="BD321" s="105" t="s">
        <v>6</v>
      </c>
      <c r="BE321" s="15" t="s">
        <v>7</v>
      </c>
      <c r="BF321" s="15" t="s">
        <v>8</v>
      </c>
      <c r="BG321" s="55">
        <v>1300</v>
      </c>
      <c r="BH321" s="56">
        <v>160</v>
      </c>
      <c r="BI321" s="56">
        <v>170</v>
      </c>
      <c r="BJ321" s="56">
        <v>180</v>
      </c>
      <c r="BK321" s="56">
        <v>170</v>
      </c>
      <c r="BL321" s="56">
        <v>180</v>
      </c>
      <c r="BM321" s="56">
        <v>190</v>
      </c>
      <c r="BN321" s="74"/>
      <c r="BO321" s="15" t="s">
        <v>6</v>
      </c>
      <c r="BP321" s="15" t="s">
        <v>7</v>
      </c>
      <c r="BQ321" s="3" t="s">
        <v>387</v>
      </c>
      <c r="BS321" s="3"/>
      <c r="BT321" s="3"/>
    </row>
    <row r="322" spans="16:72" ht="13.5"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19"/>
      <c r="AE322" s="163" t="s">
        <v>326</v>
      </c>
      <c r="AF322" s="163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63"/>
      <c r="AS322" s="163"/>
      <c r="AT322" s="163"/>
      <c r="AU322" s="163"/>
      <c r="AV322" s="163"/>
      <c r="AW322" s="163"/>
      <c r="AX322" s="166">
        <f>SUM(AX314:AZ321)</f>
        <v>3900</v>
      </c>
      <c r="AY322" s="166"/>
      <c r="AZ322" s="166"/>
      <c r="BA322" s="99" t="s">
        <v>306</v>
      </c>
      <c r="BB322" s="99" t="s">
        <v>438</v>
      </c>
      <c r="BC322" s="109"/>
      <c r="BD322" s="105" t="s">
        <v>77</v>
      </c>
      <c r="BE322" s="15" t="s">
        <v>78</v>
      </c>
      <c r="BF322" s="15" t="s">
        <v>8</v>
      </c>
      <c r="BG322" s="55">
        <v>1300</v>
      </c>
      <c r="BH322" s="56">
        <v>160</v>
      </c>
      <c r="BI322" s="56">
        <v>170</v>
      </c>
      <c r="BJ322" s="56">
        <v>180</v>
      </c>
      <c r="BK322" s="56">
        <v>170</v>
      </c>
      <c r="BL322" s="56">
        <v>180</v>
      </c>
      <c r="BM322" s="56">
        <v>190</v>
      </c>
      <c r="BN322" s="74"/>
      <c r="BO322" s="15" t="s">
        <v>77</v>
      </c>
      <c r="BP322" s="15" t="s">
        <v>78</v>
      </c>
      <c r="BQ322" s="3" t="s">
        <v>387</v>
      </c>
      <c r="BS322" s="3"/>
      <c r="BT322" s="3"/>
    </row>
    <row r="323" spans="16:72" ht="13.5"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19"/>
      <c r="AE323" s="163" t="s">
        <v>327</v>
      </c>
      <c r="AF323" s="163"/>
      <c r="AG323" s="163"/>
      <c r="AH323" s="163"/>
      <c r="AI323" s="163"/>
      <c r="AJ323" s="163"/>
      <c r="AK323" s="163"/>
      <c r="AL323" s="163"/>
      <c r="AM323" s="163" t="s">
        <v>343</v>
      </c>
      <c r="AN323" s="163"/>
      <c r="AO323" s="163"/>
      <c r="AP323" s="163"/>
      <c r="AQ323" s="163"/>
      <c r="AR323" s="107" t="s">
        <v>371</v>
      </c>
      <c r="AS323" s="166">
        <f>ROUNDDOWN(AX322*0.05,)</f>
        <v>195</v>
      </c>
      <c r="AT323" s="166"/>
      <c r="AU323" s="166"/>
      <c r="AV323" s="99" t="s">
        <v>306</v>
      </c>
      <c r="AW323" s="106" t="s">
        <v>332</v>
      </c>
      <c r="AX323" s="166">
        <f>ROUNDDOWN(AX322*1.05,-1)</f>
        <v>4090</v>
      </c>
      <c r="AY323" s="166"/>
      <c r="AZ323" s="166"/>
      <c r="BA323" s="99" t="s">
        <v>306</v>
      </c>
      <c r="BB323" s="162" t="s">
        <v>337</v>
      </c>
      <c r="BC323" s="162"/>
      <c r="BD323" s="105" t="s">
        <v>25</v>
      </c>
      <c r="BE323" s="15" t="s">
        <v>26</v>
      </c>
      <c r="BF323" s="15" t="s">
        <v>8</v>
      </c>
      <c r="BG323" s="55">
        <v>1300</v>
      </c>
      <c r="BH323" s="56">
        <v>160</v>
      </c>
      <c r="BI323" s="56">
        <v>170</v>
      </c>
      <c r="BJ323" s="56">
        <v>180</v>
      </c>
      <c r="BK323" s="56">
        <v>170</v>
      </c>
      <c r="BL323" s="56">
        <v>180</v>
      </c>
      <c r="BM323" s="56">
        <v>190</v>
      </c>
      <c r="BN323" s="74"/>
      <c r="BO323" s="15" t="s">
        <v>25</v>
      </c>
      <c r="BP323" s="15" t="s">
        <v>26</v>
      </c>
      <c r="BQ323" s="3" t="s">
        <v>387</v>
      </c>
      <c r="BS323" s="3"/>
      <c r="BT323" s="3"/>
    </row>
    <row r="324" spans="16:72" ht="13.5"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5" t="s">
        <v>29</v>
      </c>
      <c r="BE324" s="15" t="s">
        <v>30</v>
      </c>
      <c r="BF324" s="15" t="s">
        <v>8</v>
      </c>
      <c r="BG324" s="55">
        <v>1300</v>
      </c>
      <c r="BH324" s="56">
        <v>160</v>
      </c>
      <c r="BI324" s="56">
        <v>170</v>
      </c>
      <c r="BJ324" s="56">
        <v>180</v>
      </c>
      <c r="BK324" s="56">
        <v>170</v>
      </c>
      <c r="BL324" s="56">
        <v>180</v>
      </c>
      <c r="BM324" s="56">
        <v>190</v>
      </c>
      <c r="BN324" s="74"/>
      <c r="BO324" s="15" t="s">
        <v>29</v>
      </c>
      <c r="BP324" s="15" t="s">
        <v>30</v>
      </c>
      <c r="BQ324" s="3" t="s">
        <v>387</v>
      </c>
      <c r="BS324" s="3"/>
      <c r="BT324" s="3"/>
    </row>
    <row r="325" spans="16:72" ht="13.5"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5" t="s">
        <v>27</v>
      </c>
      <c r="BE325" s="15" t="s">
        <v>28</v>
      </c>
      <c r="BF325" s="15" t="s">
        <v>8</v>
      </c>
      <c r="BG325" s="55">
        <v>1300</v>
      </c>
      <c r="BH325" s="56">
        <v>160</v>
      </c>
      <c r="BI325" s="56">
        <v>170</v>
      </c>
      <c r="BJ325" s="56">
        <v>180</v>
      </c>
      <c r="BK325" s="56">
        <v>170</v>
      </c>
      <c r="BL325" s="56">
        <v>180</v>
      </c>
      <c r="BM325" s="56">
        <v>190</v>
      </c>
      <c r="BN325" s="74"/>
      <c r="BO325" s="15" t="s">
        <v>27</v>
      </c>
      <c r="BP325" s="15" t="s">
        <v>28</v>
      </c>
      <c r="BQ325" s="3" t="s">
        <v>387</v>
      </c>
      <c r="BS325" s="3"/>
      <c r="BT325" s="3"/>
    </row>
    <row r="326" spans="16:72" ht="13.5"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5" t="s">
        <v>88</v>
      </c>
      <c r="BE326" s="15" t="s">
        <v>89</v>
      </c>
      <c r="BF326" s="15" t="s">
        <v>8</v>
      </c>
      <c r="BG326" s="55">
        <v>1300</v>
      </c>
      <c r="BH326" s="56">
        <v>160</v>
      </c>
      <c r="BI326" s="56">
        <v>170</v>
      </c>
      <c r="BJ326" s="56">
        <v>180</v>
      </c>
      <c r="BK326" s="56">
        <v>170</v>
      </c>
      <c r="BL326" s="56">
        <v>180</v>
      </c>
      <c r="BM326" s="56">
        <v>190</v>
      </c>
      <c r="BN326" s="74"/>
      <c r="BO326" s="15" t="s">
        <v>88</v>
      </c>
      <c r="BP326" s="15" t="s">
        <v>89</v>
      </c>
      <c r="BQ326" s="3" t="s">
        <v>387</v>
      </c>
      <c r="BS326" s="3"/>
      <c r="BT326" s="3"/>
    </row>
    <row r="327" spans="16:72" ht="13.5"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5" t="s">
        <v>9</v>
      </c>
      <c r="BE327" s="15" t="s">
        <v>10</v>
      </c>
      <c r="BF327" s="15" t="s">
        <v>8</v>
      </c>
      <c r="BG327" s="55">
        <v>1300</v>
      </c>
      <c r="BH327" s="56">
        <v>160</v>
      </c>
      <c r="BI327" s="56">
        <v>170</v>
      </c>
      <c r="BJ327" s="56">
        <v>180</v>
      </c>
      <c r="BK327" s="56">
        <v>170</v>
      </c>
      <c r="BL327" s="56">
        <v>180</v>
      </c>
      <c r="BM327" s="56">
        <v>190</v>
      </c>
      <c r="BN327" s="74"/>
      <c r="BO327" s="15" t="s">
        <v>9</v>
      </c>
      <c r="BP327" s="15" t="s">
        <v>10</v>
      </c>
      <c r="BQ327" s="3" t="s">
        <v>387</v>
      </c>
      <c r="BS327" s="3"/>
      <c r="BT327" s="3"/>
    </row>
    <row r="328" spans="16:72" ht="13.5"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5" t="s">
        <v>33</v>
      </c>
      <c r="BE328" s="15" t="s">
        <v>34</v>
      </c>
      <c r="BF328" s="15" t="s">
        <v>8</v>
      </c>
      <c r="BG328" s="55">
        <v>1300</v>
      </c>
      <c r="BH328" s="56">
        <v>160</v>
      </c>
      <c r="BI328" s="56">
        <v>170</v>
      </c>
      <c r="BJ328" s="56">
        <v>180</v>
      </c>
      <c r="BK328" s="56">
        <v>170</v>
      </c>
      <c r="BL328" s="56">
        <v>180</v>
      </c>
      <c r="BM328" s="56">
        <v>190</v>
      </c>
      <c r="BN328" s="74"/>
      <c r="BO328" s="15" t="s">
        <v>33</v>
      </c>
      <c r="BP328" s="15" t="s">
        <v>34</v>
      </c>
      <c r="BQ328" s="3" t="s">
        <v>387</v>
      </c>
      <c r="BS328" s="3"/>
      <c r="BT328" s="3"/>
    </row>
    <row r="329" spans="16:72" ht="13.5"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5" t="s">
        <v>51</v>
      </c>
      <c r="BE329" s="15" t="s">
        <v>52</v>
      </c>
      <c r="BF329" s="15" t="s">
        <v>8</v>
      </c>
      <c r="BG329" s="55">
        <v>1300</v>
      </c>
      <c r="BH329" s="56">
        <v>160</v>
      </c>
      <c r="BI329" s="56">
        <v>170</v>
      </c>
      <c r="BJ329" s="56">
        <v>180</v>
      </c>
      <c r="BK329" s="56">
        <v>170</v>
      </c>
      <c r="BL329" s="56">
        <v>180</v>
      </c>
      <c r="BM329" s="56">
        <v>190</v>
      </c>
      <c r="BN329" s="74"/>
      <c r="BO329" s="15" t="s">
        <v>51</v>
      </c>
      <c r="BP329" s="15" t="s">
        <v>52</v>
      </c>
      <c r="BQ329" s="3" t="s">
        <v>387</v>
      </c>
      <c r="BS329" s="3"/>
      <c r="BT329" s="3"/>
    </row>
    <row r="330" spans="16:72" ht="13.5"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5" t="s">
        <v>55</v>
      </c>
      <c r="BE330" s="15" t="s">
        <v>56</v>
      </c>
      <c r="BF330" s="15" t="s">
        <v>8</v>
      </c>
      <c r="BG330" s="55">
        <v>1300</v>
      </c>
      <c r="BH330" s="56">
        <v>160</v>
      </c>
      <c r="BI330" s="56">
        <v>170</v>
      </c>
      <c r="BJ330" s="56">
        <v>180</v>
      </c>
      <c r="BK330" s="56">
        <v>170</v>
      </c>
      <c r="BL330" s="56">
        <v>180</v>
      </c>
      <c r="BM330" s="56">
        <v>190</v>
      </c>
      <c r="BN330" s="74"/>
      <c r="BO330" s="15" t="s">
        <v>55</v>
      </c>
      <c r="BP330" s="15" t="s">
        <v>56</v>
      </c>
      <c r="BQ330" s="3" t="s">
        <v>387</v>
      </c>
      <c r="BS330" s="4" t="s">
        <v>263</v>
      </c>
      <c r="BT330" s="4" t="s">
        <v>261</v>
      </c>
    </row>
    <row r="331" spans="16:72" ht="13.5"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8"/>
      <c r="BC331" s="108"/>
      <c r="BD331" s="105" t="s">
        <v>57</v>
      </c>
      <c r="BE331" s="15" t="s">
        <v>58</v>
      </c>
      <c r="BF331" s="15" t="s">
        <v>8</v>
      </c>
      <c r="BG331" s="55">
        <v>1300</v>
      </c>
      <c r="BH331" s="56">
        <v>160</v>
      </c>
      <c r="BI331" s="56">
        <v>170</v>
      </c>
      <c r="BJ331" s="56">
        <v>180</v>
      </c>
      <c r="BK331" s="56">
        <v>170</v>
      </c>
      <c r="BL331" s="56">
        <v>180</v>
      </c>
      <c r="BM331" s="56">
        <v>190</v>
      </c>
      <c r="BN331" s="74"/>
      <c r="BO331" s="15" t="s">
        <v>57</v>
      </c>
      <c r="BP331" s="15" t="s">
        <v>58</v>
      </c>
      <c r="BQ331" s="3" t="s">
        <v>387</v>
      </c>
      <c r="BS331" s="78">
        <v>13</v>
      </c>
      <c r="BT331" s="78">
        <v>50</v>
      </c>
    </row>
    <row r="332" spans="16:72" ht="13.5"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5" t="s">
        <v>71</v>
      </c>
      <c r="BE332" s="15" t="s">
        <v>72</v>
      </c>
      <c r="BF332" s="15" t="s">
        <v>8</v>
      </c>
      <c r="BG332" s="55">
        <v>1300</v>
      </c>
      <c r="BH332" s="56">
        <v>160</v>
      </c>
      <c r="BI332" s="56">
        <v>170</v>
      </c>
      <c r="BJ332" s="56">
        <v>180</v>
      </c>
      <c r="BK332" s="56">
        <v>170</v>
      </c>
      <c r="BL332" s="56">
        <v>180</v>
      </c>
      <c r="BM332" s="56">
        <v>190</v>
      </c>
      <c r="BN332" s="74"/>
      <c r="BO332" s="15" t="s">
        <v>71</v>
      </c>
      <c r="BP332" s="15" t="s">
        <v>72</v>
      </c>
      <c r="BQ332" s="3" t="s">
        <v>387</v>
      </c>
      <c r="BS332" s="78">
        <v>20</v>
      </c>
      <c r="BT332" s="78">
        <v>60</v>
      </c>
    </row>
    <row r="333" spans="16:72" ht="13.5"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5" t="s">
        <v>59</v>
      </c>
      <c r="BE333" s="15" t="s">
        <v>60</v>
      </c>
      <c r="BF333" s="15" t="s">
        <v>8</v>
      </c>
      <c r="BG333" s="55">
        <v>1300</v>
      </c>
      <c r="BH333" s="56">
        <v>160</v>
      </c>
      <c r="BI333" s="56">
        <v>170</v>
      </c>
      <c r="BJ333" s="56">
        <v>180</v>
      </c>
      <c r="BK333" s="56">
        <v>170</v>
      </c>
      <c r="BL333" s="56">
        <v>180</v>
      </c>
      <c r="BM333" s="56">
        <v>190</v>
      </c>
      <c r="BN333" s="74"/>
      <c r="BO333" s="15" t="s">
        <v>59</v>
      </c>
      <c r="BP333" s="15" t="s">
        <v>60</v>
      </c>
      <c r="BQ333" s="3" t="s">
        <v>387</v>
      </c>
      <c r="BS333" s="78">
        <v>25</v>
      </c>
      <c r="BT333" s="78">
        <v>70</v>
      </c>
    </row>
    <row r="334" spans="16:72" ht="13.5"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5" t="s">
        <v>13</v>
      </c>
      <c r="BE334" s="15" t="s">
        <v>14</v>
      </c>
      <c r="BF334" s="15" t="s">
        <v>8</v>
      </c>
      <c r="BG334" s="55">
        <v>1300</v>
      </c>
      <c r="BH334" s="56">
        <v>160</v>
      </c>
      <c r="BI334" s="56">
        <v>170</v>
      </c>
      <c r="BJ334" s="56">
        <v>180</v>
      </c>
      <c r="BK334" s="56">
        <v>170</v>
      </c>
      <c r="BL334" s="56">
        <v>180</v>
      </c>
      <c r="BM334" s="56">
        <v>190</v>
      </c>
      <c r="BN334" s="74"/>
      <c r="BO334" s="15" t="s">
        <v>13</v>
      </c>
      <c r="BP334" s="15" t="s">
        <v>14</v>
      </c>
      <c r="BQ334" s="3" t="s">
        <v>387</v>
      </c>
      <c r="BS334" s="78">
        <v>30</v>
      </c>
      <c r="BT334" s="78">
        <v>110</v>
      </c>
    </row>
    <row r="335" spans="16:72" ht="13.5"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5" t="s">
        <v>35</v>
      </c>
      <c r="BE335" s="15" t="s">
        <v>36</v>
      </c>
      <c r="BF335" s="15" t="s">
        <v>8</v>
      </c>
      <c r="BG335" s="55">
        <v>1300</v>
      </c>
      <c r="BH335" s="56">
        <v>160</v>
      </c>
      <c r="BI335" s="56">
        <v>170</v>
      </c>
      <c r="BJ335" s="56">
        <v>180</v>
      </c>
      <c r="BK335" s="56">
        <v>170</v>
      </c>
      <c r="BL335" s="56">
        <v>180</v>
      </c>
      <c r="BM335" s="56">
        <v>190</v>
      </c>
      <c r="BN335" s="74"/>
      <c r="BO335" s="15" t="s">
        <v>35</v>
      </c>
      <c r="BP335" s="15" t="s">
        <v>36</v>
      </c>
      <c r="BQ335" s="3" t="s">
        <v>387</v>
      </c>
      <c r="BS335" s="78">
        <v>40</v>
      </c>
      <c r="BT335" s="78">
        <v>130</v>
      </c>
    </row>
    <row r="336" spans="16:72" ht="13.5"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5" t="s">
        <v>45</v>
      </c>
      <c r="BE336" s="15" t="s">
        <v>46</v>
      </c>
      <c r="BF336" s="15" t="s">
        <v>8</v>
      </c>
      <c r="BG336" s="55">
        <v>1300</v>
      </c>
      <c r="BH336" s="56">
        <v>160</v>
      </c>
      <c r="BI336" s="56">
        <v>170</v>
      </c>
      <c r="BJ336" s="56">
        <v>180</v>
      </c>
      <c r="BK336" s="56">
        <v>170</v>
      </c>
      <c r="BL336" s="56">
        <v>180</v>
      </c>
      <c r="BM336" s="56">
        <v>190</v>
      </c>
      <c r="BN336" s="74"/>
      <c r="BO336" s="15" t="s">
        <v>45</v>
      </c>
      <c r="BP336" s="15" t="s">
        <v>46</v>
      </c>
      <c r="BQ336" s="3" t="s">
        <v>387</v>
      </c>
      <c r="BS336" s="78">
        <v>50</v>
      </c>
      <c r="BT336" s="78">
        <v>260</v>
      </c>
    </row>
    <row r="337" spans="16:72" ht="13.5"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/>
      <c r="BD337" s="105" t="s">
        <v>17</v>
      </c>
      <c r="BE337" s="15" t="s">
        <v>18</v>
      </c>
      <c r="BF337" s="15" t="s">
        <v>8</v>
      </c>
      <c r="BG337" s="55">
        <v>1300</v>
      </c>
      <c r="BH337" s="56">
        <v>160</v>
      </c>
      <c r="BI337" s="56">
        <v>170</v>
      </c>
      <c r="BJ337" s="56">
        <v>180</v>
      </c>
      <c r="BK337" s="56">
        <v>170</v>
      </c>
      <c r="BL337" s="56">
        <v>180</v>
      </c>
      <c r="BM337" s="56">
        <v>190</v>
      </c>
      <c r="BN337" s="74"/>
      <c r="BO337" s="15" t="s">
        <v>17</v>
      </c>
      <c r="BP337" s="15" t="s">
        <v>18</v>
      </c>
      <c r="BQ337" s="3" t="s">
        <v>387</v>
      </c>
      <c r="BS337" s="78">
        <v>75</v>
      </c>
      <c r="BT337" s="78">
        <v>610</v>
      </c>
    </row>
    <row r="338" spans="16:72" ht="13.5"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5" t="s">
        <v>21</v>
      </c>
      <c r="BE338" s="15" t="s">
        <v>22</v>
      </c>
      <c r="BF338" s="15" t="s">
        <v>8</v>
      </c>
      <c r="BG338" s="55">
        <v>1300</v>
      </c>
      <c r="BH338" s="56">
        <v>160</v>
      </c>
      <c r="BI338" s="56">
        <v>170</v>
      </c>
      <c r="BJ338" s="56">
        <v>180</v>
      </c>
      <c r="BK338" s="56">
        <v>170</v>
      </c>
      <c r="BL338" s="56">
        <v>180</v>
      </c>
      <c r="BM338" s="56">
        <v>190</v>
      </c>
      <c r="BN338" s="74"/>
      <c r="BO338" s="15" t="s">
        <v>21</v>
      </c>
      <c r="BP338" s="15" t="s">
        <v>22</v>
      </c>
      <c r="BQ338" s="3" t="s">
        <v>387</v>
      </c>
      <c r="BS338" s="78">
        <v>100</v>
      </c>
      <c r="BT338" s="78">
        <v>820</v>
      </c>
    </row>
    <row r="339" spans="16:69" ht="13.5"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8"/>
      <c r="BD339" s="105" t="s">
        <v>43</v>
      </c>
      <c r="BE339" s="15" t="s">
        <v>44</v>
      </c>
      <c r="BF339" s="15" t="s">
        <v>8</v>
      </c>
      <c r="BG339" s="55">
        <v>1300</v>
      </c>
      <c r="BH339" s="56">
        <v>160</v>
      </c>
      <c r="BI339" s="56">
        <v>170</v>
      </c>
      <c r="BJ339" s="56">
        <v>180</v>
      </c>
      <c r="BK339" s="56">
        <v>170</v>
      </c>
      <c r="BL339" s="56">
        <v>180</v>
      </c>
      <c r="BM339" s="56">
        <v>190</v>
      </c>
      <c r="BN339" s="74"/>
      <c r="BO339" s="15" t="s">
        <v>43</v>
      </c>
      <c r="BP339" s="15" t="s">
        <v>44</v>
      </c>
      <c r="BQ339" s="3" t="s">
        <v>387</v>
      </c>
    </row>
    <row r="340" spans="16:69" ht="13.5"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5" t="s">
        <v>19</v>
      </c>
      <c r="BE340" s="15" t="s">
        <v>20</v>
      </c>
      <c r="BF340" s="15" t="s">
        <v>8</v>
      </c>
      <c r="BG340" s="55">
        <v>1300</v>
      </c>
      <c r="BH340" s="56">
        <v>160</v>
      </c>
      <c r="BI340" s="56">
        <v>170</v>
      </c>
      <c r="BJ340" s="56">
        <v>180</v>
      </c>
      <c r="BK340" s="56">
        <v>170</v>
      </c>
      <c r="BL340" s="56">
        <v>180</v>
      </c>
      <c r="BM340" s="56">
        <v>190</v>
      </c>
      <c r="BN340" s="74"/>
      <c r="BO340" s="15" t="s">
        <v>19</v>
      </c>
      <c r="BP340" s="15" t="s">
        <v>20</v>
      </c>
      <c r="BQ340" s="3" t="s">
        <v>387</v>
      </c>
    </row>
    <row r="341" spans="16:69" ht="13.5"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5" t="s">
        <v>49</v>
      </c>
      <c r="BE341" s="15" t="s">
        <v>50</v>
      </c>
      <c r="BF341" s="15" t="s">
        <v>8</v>
      </c>
      <c r="BG341" s="55">
        <v>1300</v>
      </c>
      <c r="BH341" s="56">
        <v>160</v>
      </c>
      <c r="BI341" s="56">
        <v>170</v>
      </c>
      <c r="BJ341" s="56">
        <v>180</v>
      </c>
      <c r="BK341" s="56">
        <v>170</v>
      </c>
      <c r="BL341" s="56">
        <v>180</v>
      </c>
      <c r="BM341" s="56">
        <v>190</v>
      </c>
      <c r="BN341" s="74"/>
      <c r="BO341" s="15" t="s">
        <v>49</v>
      </c>
      <c r="BP341" s="15" t="s">
        <v>50</v>
      </c>
      <c r="BQ341" s="3" t="s">
        <v>387</v>
      </c>
    </row>
    <row r="342" spans="16:69" ht="13.5"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5" t="s">
        <v>69</v>
      </c>
      <c r="BE342" s="15" t="s">
        <v>70</v>
      </c>
      <c r="BF342" s="15" t="s">
        <v>8</v>
      </c>
      <c r="BG342" s="55">
        <v>1300</v>
      </c>
      <c r="BH342" s="56">
        <v>160</v>
      </c>
      <c r="BI342" s="56">
        <v>170</v>
      </c>
      <c r="BJ342" s="56">
        <v>180</v>
      </c>
      <c r="BK342" s="56">
        <v>170</v>
      </c>
      <c r="BL342" s="56">
        <v>180</v>
      </c>
      <c r="BM342" s="56">
        <v>190</v>
      </c>
      <c r="BN342" s="74"/>
      <c r="BO342" s="15" t="s">
        <v>69</v>
      </c>
      <c r="BP342" s="15" t="s">
        <v>70</v>
      </c>
      <c r="BQ342" s="3" t="s">
        <v>387</v>
      </c>
    </row>
    <row r="343" spans="16:69" ht="13.5"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5" t="s">
        <v>31</v>
      </c>
      <c r="BE343" s="15" t="s">
        <v>32</v>
      </c>
      <c r="BF343" s="15" t="s">
        <v>8</v>
      </c>
      <c r="BG343" s="55">
        <v>1300</v>
      </c>
      <c r="BH343" s="56">
        <v>160</v>
      </c>
      <c r="BI343" s="56">
        <v>170</v>
      </c>
      <c r="BJ343" s="56">
        <v>180</v>
      </c>
      <c r="BK343" s="56">
        <v>170</v>
      </c>
      <c r="BL343" s="56">
        <v>180</v>
      </c>
      <c r="BM343" s="56">
        <v>190</v>
      </c>
      <c r="BN343" s="74"/>
      <c r="BO343" s="15" t="s">
        <v>31</v>
      </c>
      <c r="BP343" s="15" t="s">
        <v>32</v>
      </c>
      <c r="BQ343" s="3" t="s">
        <v>387</v>
      </c>
    </row>
    <row r="344" spans="16:69" ht="13.5"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5" t="s">
        <v>39</v>
      </c>
      <c r="BE344" s="15" t="s">
        <v>40</v>
      </c>
      <c r="BF344" s="15" t="s">
        <v>8</v>
      </c>
      <c r="BG344" s="55">
        <v>1300</v>
      </c>
      <c r="BH344" s="56">
        <v>160</v>
      </c>
      <c r="BI344" s="56">
        <v>170</v>
      </c>
      <c r="BJ344" s="56">
        <v>180</v>
      </c>
      <c r="BK344" s="56">
        <v>170</v>
      </c>
      <c r="BL344" s="56">
        <v>180</v>
      </c>
      <c r="BM344" s="56">
        <v>190</v>
      </c>
      <c r="BN344" s="74"/>
      <c r="BO344" s="15" t="s">
        <v>39</v>
      </c>
      <c r="BP344" s="15" t="s">
        <v>40</v>
      </c>
      <c r="BQ344" s="3" t="s">
        <v>387</v>
      </c>
    </row>
    <row r="345" spans="16:69" ht="13.5"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5" t="s">
        <v>284</v>
      </c>
      <c r="BE345" s="15" t="s">
        <v>87</v>
      </c>
      <c r="BF345" s="15" t="s">
        <v>8</v>
      </c>
      <c r="BG345" s="55">
        <v>1300</v>
      </c>
      <c r="BH345" s="56">
        <v>160</v>
      </c>
      <c r="BI345" s="56">
        <v>170</v>
      </c>
      <c r="BJ345" s="56">
        <v>180</v>
      </c>
      <c r="BK345" s="56">
        <v>170</v>
      </c>
      <c r="BL345" s="56">
        <v>180</v>
      </c>
      <c r="BM345" s="56">
        <v>190</v>
      </c>
      <c r="BN345" s="74"/>
      <c r="BO345" s="15" t="s">
        <v>284</v>
      </c>
      <c r="BP345" s="15" t="s">
        <v>87</v>
      </c>
      <c r="BQ345" s="3" t="s">
        <v>387</v>
      </c>
    </row>
    <row r="346" spans="16:69" ht="13.5"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8"/>
      <c r="BD346" s="105" t="s">
        <v>37</v>
      </c>
      <c r="BE346" s="15" t="s">
        <v>38</v>
      </c>
      <c r="BF346" s="15" t="s">
        <v>8</v>
      </c>
      <c r="BG346" s="55">
        <v>1300</v>
      </c>
      <c r="BH346" s="56">
        <v>160</v>
      </c>
      <c r="BI346" s="56">
        <v>170</v>
      </c>
      <c r="BJ346" s="56">
        <v>180</v>
      </c>
      <c r="BK346" s="56">
        <v>170</v>
      </c>
      <c r="BL346" s="56">
        <v>180</v>
      </c>
      <c r="BM346" s="56">
        <v>190</v>
      </c>
      <c r="BN346" s="74"/>
      <c r="BO346" s="15" t="s">
        <v>37</v>
      </c>
      <c r="BP346" s="15" t="s">
        <v>38</v>
      </c>
      <c r="BQ346" s="3" t="s">
        <v>387</v>
      </c>
    </row>
    <row r="347" spans="56:69" ht="13.5">
      <c r="BD347" s="15" t="s">
        <v>73</v>
      </c>
      <c r="BE347" s="15" t="s">
        <v>74</v>
      </c>
      <c r="BF347" s="15" t="s">
        <v>8</v>
      </c>
      <c r="BG347" s="55">
        <v>1300</v>
      </c>
      <c r="BH347" s="56">
        <v>160</v>
      </c>
      <c r="BI347" s="56">
        <v>170</v>
      </c>
      <c r="BJ347" s="56">
        <v>180</v>
      </c>
      <c r="BK347" s="56">
        <v>170</v>
      </c>
      <c r="BL347" s="56">
        <v>180</v>
      </c>
      <c r="BM347" s="56">
        <v>190</v>
      </c>
      <c r="BN347" s="74"/>
      <c r="BO347" s="15" t="s">
        <v>73</v>
      </c>
      <c r="BP347" s="15" t="s">
        <v>74</v>
      </c>
      <c r="BQ347" s="3" t="s">
        <v>387</v>
      </c>
    </row>
    <row r="348" spans="56:69" ht="13.5">
      <c r="BD348" s="15" t="s">
        <v>15</v>
      </c>
      <c r="BE348" s="15" t="s">
        <v>16</v>
      </c>
      <c r="BF348" s="15" t="s">
        <v>8</v>
      </c>
      <c r="BG348" s="55">
        <v>1300</v>
      </c>
      <c r="BH348" s="56">
        <v>160</v>
      </c>
      <c r="BI348" s="56">
        <v>170</v>
      </c>
      <c r="BJ348" s="56">
        <v>180</v>
      </c>
      <c r="BK348" s="56">
        <v>170</v>
      </c>
      <c r="BL348" s="56">
        <v>180</v>
      </c>
      <c r="BM348" s="56">
        <v>190</v>
      </c>
      <c r="BN348" s="74"/>
      <c r="BO348" s="15" t="s">
        <v>15</v>
      </c>
      <c r="BP348" s="15" t="s">
        <v>16</v>
      </c>
      <c r="BQ348" s="3" t="s">
        <v>387</v>
      </c>
    </row>
    <row r="349" spans="56:69" ht="13.5">
      <c r="BD349" s="15" t="s">
        <v>47</v>
      </c>
      <c r="BE349" s="15" t="s">
        <v>48</v>
      </c>
      <c r="BF349" s="15" t="s">
        <v>8</v>
      </c>
      <c r="BG349" s="55">
        <v>1300</v>
      </c>
      <c r="BH349" s="56">
        <v>160</v>
      </c>
      <c r="BI349" s="56">
        <v>170</v>
      </c>
      <c r="BJ349" s="56">
        <v>180</v>
      </c>
      <c r="BK349" s="56">
        <v>170</v>
      </c>
      <c r="BL349" s="56">
        <v>180</v>
      </c>
      <c r="BM349" s="56">
        <v>190</v>
      </c>
      <c r="BN349" s="74"/>
      <c r="BO349" s="15" t="s">
        <v>47</v>
      </c>
      <c r="BP349" s="15" t="s">
        <v>48</v>
      </c>
      <c r="BQ349" s="3" t="s">
        <v>387</v>
      </c>
    </row>
    <row r="350" spans="56:69" ht="13.5">
      <c r="BD350" s="15" t="s">
        <v>67</v>
      </c>
      <c r="BE350" s="15" t="s">
        <v>68</v>
      </c>
      <c r="BF350" s="15" t="s">
        <v>8</v>
      </c>
      <c r="BG350" s="55">
        <v>1300</v>
      </c>
      <c r="BH350" s="56">
        <v>160</v>
      </c>
      <c r="BI350" s="56">
        <v>170</v>
      </c>
      <c r="BJ350" s="56">
        <v>180</v>
      </c>
      <c r="BK350" s="56">
        <v>170</v>
      </c>
      <c r="BL350" s="56">
        <v>180</v>
      </c>
      <c r="BM350" s="56">
        <v>190</v>
      </c>
      <c r="BN350" s="74"/>
      <c r="BO350" s="15" t="s">
        <v>67</v>
      </c>
      <c r="BP350" s="15" t="s">
        <v>68</v>
      </c>
      <c r="BQ350" s="3" t="s">
        <v>387</v>
      </c>
    </row>
    <row r="351" spans="56:69" ht="13.5">
      <c r="BD351" s="15" t="s">
        <v>63</v>
      </c>
      <c r="BE351" s="15" t="s">
        <v>64</v>
      </c>
      <c r="BF351" s="15" t="s">
        <v>8</v>
      </c>
      <c r="BG351" s="55">
        <v>1300</v>
      </c>
      <c r="BH351" s="56">
        <v>160</v>
      </c>
      <c r="BI351" s="56">
        <v>170</v>
      </c>
      <c r="BJ351" s="56">
        <v>180</v>
      </c>
      <c r="BK351" s="56">
        <v>170</v>
      </c>
      <c r="BL351" s="56">
        <v>180</v>
      </c>
      <c r="BM351" s="56">
        <v>190</v>
      </c>
      <c r="BN351" s="74"/>
      <c r="BO351" s="15" t="s">
        <v>63</v>
      </c>
      <c r="BP351" s="15" t="s">
        <v>64</v>
      </c>
      <c r="BQ351" s="3" t="s">
        <v>387</v>
      </c>
    </row>
    <row r="352" spans="56:69" ht="13.5">
      <c r="BD352" s="15" t="s">
        <v>90</v>
      </c>
      <c r="BE352" s="15" t="s">
        <v>91</v>
      </c>
      <c r="BF352" s="15" t="s">
        <v>8</v>
      </c>
      <c r="BG352" s="55">
        <v>1300</v>
      </c>
      <c r="BH352" s="56">
        <v>160</v>
      </c>
      <c r="BI352" s="56">
        <v>170</v>
      </c>
      <c r="BJ352" s="56">
        <v>180</v>
      </c>
      <c r="BK352" s="56">
        <v>170</v>
      </c>
      <c r="BL352" s="56">
        <v>180</v>
      </c>
      <c r="BM352" s="56">
        <v>190</v>
      </c>
      <c r="BN352" s="74"/>
      <c r="BO352" s="15" t="s">
        <v>90</v>
      </c>
      <c r="BP352" s="15" t="s">
        <v>91</v>
      </c>
      <c r="BQ352" s="3" t="s">
        <v>387</v>
      </c>
    </row>
    <row r="353" spans="56:69" ht="13.5">
      <c r="BD353" s="15" t="s">
        <v>81</v>
      </c>
      <c r="BE353" s="15" t="s">
        <v>82</v>
      </c>
      <c r="BF353" s="15" t="s">
        <v>8</v>
      </c>
      <c r="BG353" s="55">
        <v>1300</v>
      </c>
      <c r="BH353" s="56">
        <v>160</v>
      </c>
      <c r="BI353" s="56">
        <v>170</v>
      </c>
      <c r="BJ353" s="56">
        <v>180</v>
      </c>
      <c r="BK353" s="56">
        <v>170</v>
      </c>
      <c r="BL353" s="56">
        <v>180</v>
      </c>
      <c r="BM353" s="56">
        <v>190</v>
      </c>
      <c r="BN353" s="74"/>
      <c r="BO353" s="15" t="s">
        <v>81</v>
      </c>
      <c r="BP353" s="15" t="s">
        <v>82</v>
      </c>
      <c r="BQ353" s="3" t="s">
        <v>387</v>
      </c>
    </row>
    <row r="354" spans="56:69" ht="13.5">
      <c r="BD354" s="15" t="s">
        <v>65</v>
      </c>
      <c r="BE354" s="15" t="s">
        <v>66</v>
      </c>
      <c r="BF354" s="15" t="s">
        <v>8</v>
      </c>
      <c r="BG354" s="55">
        <v>1300</v>
      </c>
      <c r="BH354" s="56">
        <v>160</v>
      </c>
      <c r="BI354" s="56">
        <v>170</v>
      </c>
      <c r="BJ354" s="56">
        <v>180</v>
      </c>
      <c r="BK354" s="56">
        <v>170</v>
      </c>
      <c r="BL354" s="56">
        <v>180</v>
      </c>
      <c r="BM354" s="56">
        <v>190</v>
      </c>
      <c r="BN354" s="74"/>
      <c r="BO354" s="15" t="s">
        <v>65</v>
      </c>
      <c r="BP354" s="15" t="s">
        <v>66</v>
      </c>
      <c r="BQ354" s="3" t="s">
        <v>387</v>
      </c>
    </row>
    <row r="355" spans="56:69" ht="13.5">
      <c r="BD355" s="15" t="s">
        <v>61</v>
      </c>
      <c r="BE355" s="15" t="s">
        <v>62</v>
      </c>
      <c r="BF355" s="15" t="s">
        <v>8</v>
      </c>
      <c r="BG355" s="55">
        <v>1300</v>
      </c>
      <c r="BH355" s="56">
        <v>160</v>
      </c>
      <c r="BI355" s="56">
        <v>170</v>
      </c>
      <c r="BJ355" s="56">
        <v>180</v>
      </c>
      <c r="BK355" s="56">
        <v>170</v>
      </c>
      <c r="BL355" s="56">
        <v>180</v>
      </c>
      <c r="BM355" s="56">
        <v>190</v>
      </c>
      <c r="BN355" s="74"/>
      <c r="BO355" s="15" t="s">
        <v>61</v>
      </c>
      <c r="BP355" s="15" t="s">
        <v>62</v>
      </c>
      <c r="BQ355" s="3" t="s">
        <v>387</v>
      </c>
    </row>
    <row r="356" spans="56:69" ht="13.5">
      <c r="BD356" s="15" t="s">
        <v>83</v>
      </c>
      <c r="BE356" s="15" t="s">
        <v>84</v>
      </c>
      <c r="BF356" s="15" t="s">
        <v>8</v>
      </c>
      <c r="BG356" s="55">
        <v>1300</v>
      </c>
      <c r="BH356" s="56">
        <v>160</v>
      </c>
      <c r="BI356" s="56">
        <v>170</v>
      </c>
      <c r="BJ356" s="56">
        <v>180</v>
      </c>
      <c r="BK356" s="56">
        <v>170</v>
      </c>
      <c r="BL356" s="56">
        <v>180</v>
      </c>
      <c r="BM356" s="56">
        <v>190</v>
      </c>
      <c r="BN356" s="74"/>
      <c r="BO356" s="15" t="s">
        <v>83</v>
      </c>
      <c r="BP356" s="15" t="s">
        <v>84</v>
      </c>
      <c r="BQ356" s="3" t="s">
        <v>387</v>
      </c>
    </row>
    <row r="357" spans="56:69" ht="13.5">
      <c r="BD357" s="11" t="s">
        <v>3</v>
      </c>
      <c r="BE357" s="11" t="s">
        <v>4</v>
      </c>
      <c r="BF357" s="11" t="s">
        <v>5</v>
      </c>
      <c r="BG357" s="59">
        <v>1600</v>
      </c>
      <c r="BH357" s="60">
        <v>170</v>
      </c>
      <c r="BI357" s="60">
        <v>180</v>
      </c>
      <c r="BJ357" s="60">
        <v>190</v>
      </c>
      <c r="BK357" s="60">
        <v>180</v>
      </c>
      <c r="BL357" s="60">
        <v>190</v>
      </c>
      <c r="BM357" s="60">
        <v>200</v>
      </c>
      <c r="BN357" s="74"/>
      <c r="BO357" s="11" t="s">
        <v>3</v>
      </c>
      <c r="BP357" s="11" t="s">
        <v>4</v>
      </c>
      <c r="BQ357" s="3" t="s">
        <v>387</v>
      </c>
    </row>
    <row r="358" spans="56:73" ht="13.5">
      <c r="BD358" s="11" t="s">
        <v>75</v>
      </c>
      <c r="BE358" s="11" t="s">
        <v>76</v>
      </c>
      <c r="BF358" s="11" t="s">
        <v>5</v>
      </c>
      <c r="BG358" s="59">
        <v>1600</v>
      </c>
      <c r="BH358" s="60">
        <v>170</v>
      </c>
      <c r="BI358" s="60">
        <v>180</v>
      </c>
      <c r="BJ358" s="60">
        <v>190</v>
      </c>
      <c r="BK358" s="60">
        <v>180</v>
      </c>
      <c r="BL358" s="60">
        <v>190</v>
      </c>
      <c r="BM358" s="60">
        <v>200</v>
      </c>
      <c r="BN358" s="74"/>
      <c r="BO358" s="11" t="s">
        <v>75</v>
      </c>
      <c r="BP358" s="11" t="s">
        <v>76</v>
      </c>
      <c r="BQ358" s="160" t="s">
        <v>388</v>
      </c>
      <c r="BR358" s="161"/>
      <c r="BS358" s="161"/>
      <c r="BT358" s="161"/>
      <c r="BU358" s="161"/>
    </row>
    <row r="359" spans="56:69" ht="13.5">
      <c r="BD359" s="11" t="s">
        <v>11</v>
      </c>
      <c r="BE359" s="11" t="s">
        <v>12</v>
      </c>
      <c r="BF359" s="11" t="s">
        <v>5</v>
      </c>
      <c r="BG359" s="59">
        <v>1600</v>
      </c>
      <c r="BH359" s="60">
        <v>170</v>
      </c>
      <c r="BI359" s="60">
        <v>180</v>
      </c>
      <c r="BJ359" s="60">
        <v>190</v>
      </c>
      <c r="BK359" s="60">
        <v>180</v>
      </c>
      <c r="BL359" s="60">
        <v>190</v>
      </c>
      <c r="BM359" s="60">
        <v>200</v>
      </c>
      <c r="BN359" s="74"/>
      <c r="BO359" s="11" t="s">
        <v>11</v>
      </c>
      <c r="BP359" s="11" t="s">
        <v>12</v>
      </c>
      <c r="BQ359" s="3" t="s">
        <v>387</v>
      </c>
    </row>
    <row r="360" spans="56:69" ht="13.5">
      <c r="BD360" s="14" t="s">
        <v>288</v>
      </c>
      <c r="BE360" s="14" t="s">
        <v>137</v>
      </c>
      <c r="BF360" s="14" t="s">
        <v>8</v>
      </c>
      <c r="BG360" s="61">
        <v>1300</v>
      </c>
      <c r="BH360" s="62">
        <v>160</v>
      </c>
      <c r="BI360" s="62">
        <v>170</v>
      </c>
      <c r="BJ360" s="62">
        <v>180</v>
      </c>
      <c r="BK360" s="62">
        <v>170</v>
      </c>
      <c r="BL360" s="62">
        <v>180</v>
      </c>
      <c r="BM360" s="62">
        <v>190</v>
      </c>
      <c r="BN360" s="74"/>
      <c r="BO360" s="14" t="s">
        <v>288</v>
      </c>
      <c r="BP360" s="14" t="s">
        <v>137</v>
      </c>
      <c r="BQ360" s="3" t="s">
        <v>387</v>
      </c>
    </row>
    <row r="361" spans="56:69" ht="13.5">
      <c r="BD361" s="14" t="s">
        <v>127</v>
      </c>
      <c r="BE361" s="14" t="s">
        <v>128</v>
      </c>
      <c r="BF361" s="14" t="s">
        <v>8</v>
      </c>
      <c r="BG361" s="61">
        <v>1300</v>
      </c>
      <c r="BH361" s="62">
        <v>160</v>
      </c>
      <c r="BI361" s="62">
        <v>170</v>
      </c>
      <c r="BJ361" s="62">
        <v>180</v>
      </c>
      <c r="BK361" s="62">
        <v>170</v>
      </c>
      <c r="BL361" s="62">
        <v>180</v>
      </c>
      <c r="BM361" s="62">
        <v>190</v>
      </c>
      <c r="BN361" s="74"/>
      <c r="BO361" s="14" t="s">
        <v>127</v>
      </c>
      <c r="BP361" s="14" t="s">
        <v>128</v>
      </c>
      <c r="BQ361" s="3" t="s">
        <v>387</v>
      </c>
    </row>
    <row r="362" spans="56:69" ht="13.5">
      <c r="BD362" s="14" t="s">
        <v>97</v>
      </c>
      <c r="BE362" s="14" t="s">
        <v>98</v>
      </c>
      <c r="BF362" s="14" t="s">
        <v>8</v>
      </c>
      <c r="BG362" s="61">
        <v>1300</v>
      </c>
      <c r="BH362" s="62">
        <v>160</v>
      </c>
      <c r="BI362" s="62">
        <v>170</v>
      </c>
      <c r="BJ362" s="62">
        <v>180</v>
      </c>
      <c r="BK362" s="62">
        <v>170</v>
      </c>
      <c r="BL362" s="62">
        <v>180</v>
      </c>
      <c r="BM362" s="62">
        <v>190</v>
      </c>
      <c r="BN362" s="74"/>
      <c r="BO362" s="14" t="s">
        <v>97</v>
      </c>
      <c r="BP362" s="14" t="s">
        <v>98</v>
      </c>
      <c r="BQ362" s="3" t="s">
        <v>387</v>
      </c>
    </row>
    <row r="363" spans="56:69" ht="13.5">
      <c r="BD363" s="14" t="s">
        <v>138</v>
      </c>
      <c r="BE363" s="14" t="s">
        <v>139</v>
      </c>
      <c r="BF363" s="14" t="s">
        <v>8</v>
      </c>
      <c r="BG363" s="61">
        <v>1300</v>
      </c>
      <c r="BH363" s="62">
        <v>160</v>
      </c>
      <c r="BI363" s="62">
        <v>170</v>
      </c>
      <c r="BJ363" s="62">
        <v>180</v>
      </c>
      <c r="BK363" s="62">
        <v>170</v>
      </c>
      <c r="BL363" s="62">
        <v>180</v>
      </c>
      <c r="BM363" s="62">
        <v>190</v>
      </c>
      <c r="BN363" s="74"/>
      <c r="BO363" s="14" t="s">
        <v>138</v>
      </c>
      <c r="BP363" s="14" t="s">
        <v>139</v>
      </c>
      <c r="BQ363" s="3" t="s">
        <v>387</v>
      </c>
    </row>
    <row r="364" spans="56:69" ht="13.5">
      <c r="BD364" s="14" t="s">
        <v>110</v>
      </c>
      <c r="BE364" s="14" t="s">
        <v>111</v>
      </c>
      <c r="BF364" s="14" t="s">
        <v>8</v>
      </c>
      <c r="BG364" s="61">
        <v>1300</v>
      </c>
      <c r="BH364" s="62">
        <v>160</v>
      </c>
      <c r="BI364" s="62">
        <v>170</v>
      </c>
      <c r="BJ364" s="62">
        <v>180</v>
      </c>
      <c r="BK364" s="62">
        <v>170</v>
      </c>
      <c r="BL364" s="62">
        <v>180</v>
      </c>
      <c r="BM364" s="62">
        <v>190</v>
      </c>
      <c r="BN364" s="74"/>
      <c r="BO364" s="14" t="s">
        <v>110</v>
      </c>
      <c r="BP364" s="14" t="s">
        <v>111</v>
      </c>
      <c r="BQ364" s="3" t="s">
        <v>387</v>
      </c>
    </row>
    <row r="365" spans="56:69" ht="13.5">
      <c r="BD365" s="14" t="s">
        <v>287</v>
      </c>
      <c r="BE365" s="14" t="s">
        <v>126</v>
      </c>
      <c r="BF365" s="14" t="s">
        <v>8</v>
      </c>
      <c r="BG365" s="61">
        <v>1300</v>
      </c>
      <c r="BH365" s="62">
        <v>160</v>
      </c>
      <c r="BI365" s="62">
        <v>170</v>
      </c>
      <c r="BJ365" s="62">
        <v>180</v>
      </c>
      <c r="BK365" s="62">
        <v>170</v>
      </c>
      <c r="BL365" s="62">
        <v>180</v>
      </c>
      <c r="BM365" s="62">
        <v>190</v>
      </c>
      <c r="BN365" s="74"/>
      <c r="BO365" s="14" t="s">
        <v>287</v>
      </c>
      <c r="BP365" s="14" t="s">
        <v>126</v>
      </c>
      <c r="BQ365" s="3" t="s">
        <v>387</v>
      </c>
    </row>
    <row r="366" spans="56:69" ht="13.5">
      <c r="BD366" s="14" t="s">
        <v>114</v>
      </c>
      <c r="BE366" s="14" t="s">
        <v>115</v>
      </c>
      <c r="BF366" s="14" t="s">
        <v>8</v>
      </c>
      <c r="BG366" s="61">
        <v>1300</v>
      </c>
      <c r="BH366" s="62">
        <v>160</v>
      </c>
      <c r="BI366" s="62">
        <v>170</v>
      </c>
      <c r="BJ366" s="62">
        <v>180</v>
      </c>
      <c r="BK366" s="62">
        <v>170</v>
      </c>
      <c r="BL366" s="62">
        <v>180</v>
      </c>
      <c r="BM366" s="62">
        <v>190</v>
      </c>
      <c r="BN366" s="74"/>
      <c r="BO366" s="14" t="s">
        <v>114</v>
      </c>
      <c r="BP366" s="14" t="s">
        <v>115</v>
      </c>
      <c r="BQ366" s="3" t="s">
        <v>387</v>
      </c>
    </row>
    <row r="367" spans="56:69" ht="13.5">
      <c r="BD367" s="14" t="s">
        <v>112</v>
      </c>
      <c r="BE367" s="14" t="s">
        <v>113</v>
      </c>
      <c r="BF367" s="14" t="s">
        <v>8</v>
      </c>
      <c r="BG367" s="61">
        <v>1300</v>
      </c>
      <c r="BH367" s="62">
        <v>160</v>
      </c>
      <c r="BI367" s="62">
        <v>170</v>
      </c>
      <c r="BJ367" s="62">
        <v>180</v>
      </c>
      <c r="BK367" s="62">
        <v>170</v>
      </c>
      <c r="BL367" s="62">
        <v>180</v>
      </c>
      <c r="BM367" s="62">
        <v>190</v>
      </c>
      <c r="BN367" s="74"/>
      <c r="BO367" s="14" t="s">
        <v>112</v>
      </c>
      <c r="BP367" s="14" t="s">
        <v>113</v>
      </c>
      <c r="BQ367" s="3" t="s">
        <v>387</v>
      </c>
    </row>
    <row r="368" spans="56:69" ht="13.5">
      <c r="BD368" s="14" t="s">
        <v>95</v>
      </c>
      <c r="BE368" s="14" t="s">
        <v>96</v>
      </c>
      <c r="BF368" s="14" t="s">
        <v>8</v>
      </c>
      <c r="BG368" s="61">
        <v>1300</v>
      </c>
      <c r="BH368" s="62">
        <v>160</v>
      </c>
      <c r="BI368" s="62">
        <v>170</v>
      </c>
      <c r="BJ368" s="62">
        <v>180</v>
      </c>
      <c r="BK368" s="62">
        <v>170</v>
      </c>
      <c r="BL368" s="62">
        <v>180</v>
      </c>
      <c r="BM368" s="62">
        <v>190</v>
      </c>
      <c r="BN368" s="74"/>
      <c r="BO368" s="14" t="s">
        <v>95</v>
      </c>
      <c r="BP368" s="14" t="s">
        <v>96</v>
      </c>
      <c r="BQ368" s="3" t="s">
        <v>387</v>
      </c>
    </row>
    <row r="369" spans="56:69" ht="13.5">
      <c r="BD369" s="14" t="s">
        <v>286</v>
      </c>
      <c r="BE369" s="14" t="s">
        <v>109</v>
      </c>
      <c r="BF369" s="14" t="s">
        <v>8</v>
      </c>
      <c r="BG369" s="61">
        <v>1300</v>
      </c>
      <c r="BH369" s="62">
        <v>160</v>
      </c>
      <c r="BI369" s="62">
        <v>170</v>
      </c>
      <c r="BJ369" s="62">
        <v>180</v>
      </c>
      <c r="BK369" s="62">
        <v>170</v>
      </c>
      <c r="BL369" s="62">
        <v>180</v>
      </c>
      <c r="BM369" s="62">
        <v>190</v>
      </c>
      <c r="BN369" s="74"/>
      <c r="BO369" s="14" t="s">
        <v>286</v>
      </c>
      <c r="BP369" s="14" t="s">
        <v>109</v>
      </c>
      <c r="BQ369" s="3" t="s">
        <v>387</v>
      </c>
    </row>
    <row r="370" spans="56:69" ht="13.5">
      <c r="BD370" s="14" t="s">
        <v>129</v>
      </c>
      <c r="BE370" s="14" t="s">
        <v>130</v>
      </c>
      <c r="BF370" s="14" t="s">
        <v>8</v>
      </c>
      <c r="BG370" s="61">
        <v>1300</v>
      </c>
      <c r="BH370" s="62">
        <v>160</v>
      </c>
      <c r="BI370" s="62">
        <v>170</v>
      </c>
      <c r="BJ370" s="62">
        <v>180</v>
      </c>
      <c r="BK370" s="62">
        <v>170</v>
      </c>
      <c r="BL370" s="62">
        <v>180</v>
      </c>
      <c r="BM370" s="62">
        <v>190</v>
      </c>
      <c r="BN370" s="74"/>
      <c r="BO370" s="14" t="s">
        <v>129</v>
      </c>
      <c r="BP370" s="14" t="s">
        <v>130</v>
      </c>
      <c r="BQ370" s="3" t="s">
        <v>387</v>
      </c>
    </row>
    <row r="371" spans="56:69" ht="13.5">
      <c r="BD371" s="12" t="s">
        <v>124</v>
      </c>
      <c r="BE371" s="12" t="s">
        <v>125</v>
      </c>
      <c r="BF371" s="12" t="s">
        <v>5</v>
      </c>
      <c r="BG371" s="57">
        <v>1600</v>
      </c>
      <c r="BH371" s="58">
        <v>170</v>
      </c>
      <c r="BI371" s="58">
        <v>180</v>
      </c>
      <c r="BJ371" s="58">
        <v>190</v>
      </c>
      <c r="BK371" s="58">
        <v>180</v>
      </c>
      <c r="BL371" s="58">
        <v>190</v>
      </c>
      <c r="BM371" s="58">
        <v>200</v>
      </c>
      <c r="BN371" s="74"/>
      <c r="BO371" s="12" t="s">
        <v>124</v>
      </c>
      <c r="BP371" s="12" t="s">
        <v>125</v>
      </c>
      <c r="BQ371" s="3" t="s">
        <v>387</v>
      </c>
    </row>
    <row r="372" spans="56:69" ht="13.5">
      <c r="BD372" s="12" t="s">
        <v>131</v>
      </c>
      <c r="BE372" s="12" t="s">
        <v>132</v>
      </c>
      <c r="BF372" s="12" t="s">
        <v>5</v>
      </c>
      <c r="BG372" s="57">
        <v>1600</v>
      </c>
      <c r="BH372" s="58">
        <v>170</v>
      </c>
      <c r="BI372" s="58">
        <v>180</v>
      </c>
      <c r="BJ372" s="58">
        <v>190</v>
      </c>
      <c r="BK372" s="58">
        <v>180</v>
      </c>
      <c r="BL372" s="58">
        <v>190</v>
      </c>
      <c r="BM372" s="58">
        <v>200</v>
      </c>
      <c r="BN372" s="74"/>
      <c r="BO372" s="12" t="s">
        <v>131</v>
      </c>
      <c r="BP372" s="12" t="s">
        <v>132</v>
      </c>
      <c r="BQ372" s="3" t="s">
        <v>387</v>
      </c>
    </row>
    <row r="373" spans="56:69" ht="13.5">
      <c r="BD373" s="12" t="s">
        <v>133</v>
      </c>
      <c r="BE373" s="12" t="s">
        <v>134</v>
      </c>
      <c r="BF373" s="12" t="s">
        <v>5</v>
      </c>
      <c r="BG373" s="57">
        <v>1600</v>
      </c>
      <c r="BH373" s="58">
        <v>170</v>
      </c>
      <c r="BI373" s="58">
        <v>180</v>
      </c>
      <c r="BJ373" s="58">
        <v>190</v>
      </c>
      <c r="BK373" s="58">
        <v>180</v>
      </c>
      <c r="BL373" s="58">
        <v>190</v>
      </c>
      <c r="BM373" s="58">
        <v>200</v>
      </c>
      <c r="BN373" s="74"/>
      <c r="BO373" s="12" t="s">
        <v>133</v>
      </c>
      <c r="BP373" s="12" t="s">
        <v>134</v>
      </c>
      <c r="BQ373" s="3" t="s">
        <v>387</v>
      </c>
    </row>
    <row r="374" spans="56:69" ht="13.5">
      <c r="BD374" s="12" t="s">
        <v>120</v>
      </c>
      <c r="BE374" s="12" t="s">
        <v>121</v>
      </c>
      <c r="BF374" s="12" t="s">
        <v>5</v>
      </c>
      <c r="BG374" s="57">
        <v>1600</v>
      </c>
      <c r="BH374" s="58">
        <v>170</v>
      </c>
      <c r="BI374" s="58">
        <v>180</v>
      </c>
      <c r="BJ374" s="58">
        <v>190</v>
      </c>
      <c r="BK374" s="58">
        <v>180</v>
      </c>
      <c r="BL374" s="58">
        <v>190</v>
      </c>
      <c r="BM374" s="58">
        <v>200</v>
      </c>
      <c r="BN374" s="74"/>
      <c r="BO374" s="12" t="s">
        <v>120</v>
      </c>
      <c r="BP374" s="12" t="s">
        <v>121</v>
      </c>
      <c r="BQ374" s="3" t="s">
        <v>387</v>
      </c>
    </row>
    <row r="375" spans="56:69" ht="13.5">
      <c r="BD375" s="12" t="s">
        <v>118</v>
      </c>
      <c r="BE375" s="12" t="s">
        <v>119</v>
      </c>
      <c r="BF375" s="12" t="s">
        <v>5</v>
      </c>
      <c r="BG375" s="57">
        <v>1600</v>
      </c>
      <c r="BH375" s="58">
        <v>170</v>
      </c>
      <c r="BI375" s="58">
        <v>180</v>
      </c>
      <c r="BJ375" s="58">
        <v>190</v>
      </c>
      <c r="BK375" s="58">
        <v>180</v>
      </c>
      <c r="BL375" s="58">
        <v>190</v>
      </c>
      <c r="BM375" s="58">
        <v>200</v>
      </c>
      <c r="BN375" s="74"/>
      <c r="BO375" s="12" t="s">
        <v>118</v>
      </c>
      <c r="BP375" s="12" t="s">
        <v>119</v>
      </c>
      <c r="BQ375" s="3" t="s">
        <v>387</v>
      </c>
    </row>
    <row r="376" spans="56:69" ht="13.5">
      <c r="BD376" s="12" t="s">
        <v>93</v>
      </c>
      <c r="BE376" s="12" t="s">
        <v>94</v>
      </c>
      <c r="BF376" s="12" t="s">
        <v>5</v>
      </c>
      <c r="BG376" s="57">
        <v>1600</v>
      </c>
      <c r="BH376" s="58">
        <v>170</v>
      </c>
      <c r="BI376" s="58">
        <v>180</v>
      </c>
      <c r="BJ376" s="58">
        <v>190</v>
      </c>
      <c r="BK376" s="58">
        <v>180</v>
      </c>
      <c r="BL376" s="58">
        <v>190</v>
      </c>
      <c r="BM376" s="58">
        <v>200</v>
      </c>
      <c r="BN376" s="74"/>
      <c r="BO376" s="12" t="s">
        <v>93</v>
      </c>
      <c r="BP376" s="12" t="s">
        <v>94</v>
      </c>
      <c r="BQ376" s="3" t="s">
        <v>387</v>
      </c>
    </row>
    <row r="377" spans="56:69" ht="13.5">
      <c r="BD377" s="12" t="s">
        <v>99</v>
      </c>
      <c r="BE377" s="12" t="s">
        <v>100</v>
      </c>
      <c r="BF377" s="12" t="s">
        <v>5</v>
      </c>
      <c r="BG377" s="57">
        <v>1600</v>
      </c>
      <c r="BH377" s="58">
        <v>170</v>
      </c>
      <c r="BI377" s="58">
        <v>180</v>
      </c>
      <c r="BJ377" s="58">
        <v>190</v>
      </c>
      <c r="BK377" s="58">
        <v>180</v>
      </c>
      <c r="BL377" s="58">
        <v>190</v>
      </c>
      <c r="BM377" s="58">
        <v>200</v>
      </c>
      <c r="BN377" s="74"/>
      <c r="BO377" s="12" t="s">
        <v>99</v>
      </c>
      <c r="BP377" s="12" t="s">
        <v>100</v>
      </c>
      <c r="BQ377" s="3" t="s">
        <v>387</v>
      </c>
    </row>
    <row r="378" spans="56:69" ht="13.5">
      <c r="BD378" s="12" t="s">
        <v>105</v>
      </c>
      <c r="BE378" s="12" t="s">
        <v>106</v>
      </c>
      <c r="BF378" s="12" t="s">
        <v>5</v>
      </c>
      <c r="BG378" s="57">
        <v>1600</v>
      </c>
      <c r="BH378" s="58">
        <v>170</v>
      </c>
      <c r="BI378" s="58">
        <v>180</v>
      </c>
      <c r="BJ378" s="58">
        <v>190</v>
      </c>
      <c r="BK378" s="58">
        <v>180</v>
      </c>
      <c r="BL378" s="58">
        <v>190</v>
      </c>
      <c r="BM378" s="58">
        <v>200</v>
      </c>
      <c r="BN378" s="74"/>
      <c r="BO378" s="12" t="s">
        <v>105</v>
      </c>
      <c r="BP378" s="12" t="s">
        <v>106</v>
      </c>
      <c r="BQ378" s="3" t="s">
        <v>387</v>
      </c>
    </row>
    <row r="379" spans="56:69" ht="13.5">
      <c r="BD379" s="12" t="s">
        <v>140</v>
      </c>
      <c r="BE379" s="12" t="s">
        <v>141</v>
      </c>
      <c r="BF379" s="12" t="s">
        <v>5</v>
      </c>
      <c r="BG379" s="57">
        <v>1600</v>
      </c>
      <c r="BH379" s="58">
        <v>170</v>
      </c>
      <c r="BI379" s="58">
        <v>180</v>
      </c>
      <c r="BJ379" s="58">
        <v>190</v>
      </c>
      <c r="BK379" s="58">
        <v>180</v>
      </c>
      <c r="BL379" s="58">
        <v>190</v>
      </c>
      <c r="BM379" s="58">
        <v>200</v>
      </c>
      <c r="BN379" s="74"/>
      <c r="BO379" s="12" t="s">
        <v>140</v>
      </c>
      <c r="BP379" s="12" t="s">
        <v>141</v>
      </c>
      <c r="BQ379" s="3" t="s">
        <v>387</v>
      </c>
    </row>
    <row r="380" spans="56:69" ht="13.5">
      <c r="BD380" s="12" t="s">
        <v>122</v>
      </c>
      <c r="BE380" s="12" t="s">
        <v>123</v>
      </c>
      <c r="BF380" s="12" t="s">
        <v>5</v>
      </c>
      <c r="BG380" s="57">
        <v>1600</v>
      </c>
      <c r="BH380" s="58">
        <v>170</v>
      </c>
      <c r="BI380" s="58">
        <v>180</v>
      </c>
      <c r="BJ380" s="58">
        <v>190</v>
      </c>
      <c r="BK380" s="58">
        <v>180</v>
      </c>
      <c r="BL380" s="58">
        <v>190</v>
      </c>
      <c r="BM380" s="58">
        <v>200</v>
      </c>
      <c r="BN380" s="74"/>
      <c r="BO380" s="12" t="s">
        <v>122</v>
      </c>
      <c r="BP380" s="12" t="s">
        <v>123</v>
      </c>
      <c r="BQ380" s="3" t="s">
        <v>387</v>
      </c>
    </row>
    <row r="381" spans="56:69" ht="13.5">
      <c r="BD381" s="12" t="s">
        <v>285</v>
      </c>
      <c r="BE381" s="12" t="s">
        <v>92</v>
      </c>
      <c r="BF381" s="12" t="s">
        <v>5</v>
      </c>
      <c r="BG381" s="57">
        <v>1600</v>
      </c>
      <c r="BH381" s="58">
        <v>170</v>
      </c>
      <c r="BI381" s="58">
        <v>180</v>
      </c>
      <c r="BJ381" s="58">
        <v>190</v>
      </c>
      <c r="BK381" s="58">
        <v>180</v>
      </c>
      <c r="BL381" s="58">
        <v>190</v>
      </c>
      <c r="BM381" s="58">
        <v>200</v>
      </c>
      <c r="BN381" s="74"/>
      <c r="BO381" s="12" t="s">
        <v>285</v>
      </c>
      <c r="BP381" s="12" t="s">
        <v>92</v>
      </c>
      <c r="BQ381" s="3" t="s">
        <v>387</v>
      </c>
    </row>
    <row r="382" spans="56:69" ht="13.5">
      <c r="BD382" s="12" t="s">
        <v>107</v>
      </c>
      <c r="BE382" s="12" t="s">
        <v>108</v>
      </c>
      <c r="BF382" s="12" t="s">
        <v>5</v>
      </c>
      <c r="BG382" s="57">
        <v>1600</v>
      </c>
      <c r="BH382" s="58">
        <v>170</v>
      </c>
      <c r="BI382" s="58">
        <v>180</v>
      </c>
      <c r="BJ382" s="58">
        <v>190</v>
      </c>
      <c r="BK382" s="58">
        <v>180</v>
      </c>
      <c r="BL382" s="58">
        <v>190</v>
      </c>
      <c r="BM382" s="58">
        <v>200</v>
      </c>
      <c r="BN382" s="74"/>
      <c r="BO382" s="12" t="s">
        <v>107</v>
      </c>
      <c r="BP382" s="12" t="s">
        <v>108</v>
      </c>
      <c r="BQ382" s="3" t="s">
        <v>387</v>
      </c>
    </row>
    <row r="383" spans="56:69" ht="13.5">
      <c r="BD383" s="12" t="s">
        <v>135</v>
      </c>
      <c r="BE383" s="12" t="s">
        <v>136</v>
      </c>
      <c r="BF383" s="12" t="s">
        <v>5</v>
      </c>
      <c r="BG383" s="57">
        <v>1600</v>
      </c>
      <c r="BH383" s="58">
        <v>170</v>
      </c>
      <c r="BI383" s="58">
        <v>180</v>
      </c>
      <c r="BJ383" s="58">
        <v>190</v>
      </c>
      <c r="BK383" s="58">
        <v>180</v>
      </c>
      <c r="BL383" s="58">
        <v>190</v>
      </c>
      <c r="BM383" s="58">
        <v>200</v>
      </c>
      <c r="BN383" s="74"/>
      <c r="BO383" s="12" t="s">
        <v>135</v>
      </c>
      <c r="BP383" s="12" t="s">
        <v>136</v>
      </c>
      <c r="BQ383" s="3" t="s">
        <v>387</v>
      </c>
    </row>
    <row r="384" spans="56:69" ht="13.5">
      <c r="BD384" s="12" t="s">
        <v>103</v>
      </c>
      <c r="BE384" s="12" t="s">
        <v>104</v>
      </c>
      <c r="BF384" s="12" t="s">
        <v>5</v>
      </c>
      <c r="BG384" s="57">
        <v>1600</v>
      </c>
      <c r="BH384" s="58">
        <v>170</v>
      </c>
      <c r="BI384" s="58">
        <v>180</v>
      </c>
      <c r="BJ384" s="58">
        <v>190</v>
      </c>
      <c r="BK384" s="58">
        <v>180</v>
      </c>
      <c r="BL384" s="58">
        <v>190</v>
      </c>
      <c r="BM384" s="58">
        <v>200</v>
      </c>
      <c r="BN384" s="74"/>
      <c r="BO384" s="12" t="s">
        <v>103</v>
      </c>
      <c r="BP384" s="12" t="s">
        <v>104</v>
      </c>
      <c r="BQ384" s="3" t="s">
        <v>387</v>
      </c>
    </row>
    <row r="385" spans="56:69" ht="13.5">
      <c r="BD385" s="12" t="s">
        <v>116</v>
      </c>
      <c r="BE385" s="12" t="s">
        <v>117</v>
      </c>
      <c r="BF385" s="12" t="s">
        <v>5</v>
      </c>
      <c r="BG385" s="57">
        <v>1600</v>
      </c>
      <c r="BH385" s="58">
        <v>170</v>
      </c>
      <c r="BI385" s="58">
        <v>180</v>
      </c>
      <c r="BJ385" s="58">
        <v>190</v>
      </c>
      <c r="BK385" s="58">
        <v>180</v>
      </c>
      <c r="BL385" s="58">
        <v>190</v>
      </c>
      <c r="BM385" s="58">
        <v>200</v>
      </c>
      <c r="BN385" s="74"/>
      <c r="BO385" s="12" t="s">
        <v>116</v>
      </c>
      <c r="BP385" s="12" t="s">
        <v>117</v>
      </c>
      <c r="BQ385" s="3" t="s">
        <v>387</v>
      </c>
    </row>
    <row r="386" spans="56:69" ht="13.5">
      <c r="BD386" s="12" t="s">
        <v>101</v>
      </c>
      <c r="BE386" s="12" t="s">
        <v>102</v>
      </c>
      <c r="BF386" s="12" t="s">
        <v>5</v>
      </c>
      <c r="BG386" s="57">
        <v>1600</v>
      </c>
      <c r="BH386" s="58">
        <v>170</v>
      </c>
      <c r="BI386" s="58">
        <v>180</v>
      </c>
      <c r="BJ386" s="58">
        <v>190</v>
      </c>
      <c r="BK386" s="58">
        <v>180</v>
      </c>
      <c r="BL386" s="58">
        <v>190</v>
      </c>
      <c r="BM386" s="58">
        <v>200</v>
      </c>
      <c r="BN386" s="74"/>
      <c r="BO386" s="12" t="s">
        <v>101</v>
      </c>
      <c r="BP386" s="12" t="s">
        <v>102</v>
      </c>
      <c r="BQ386" s="3" t="s">
        <v>387</v>
      </c>
    </row>
    <row r="387" spans="56:69" ht="13.5">
      <c r="BD387" s="10" t="s">
        <v>165</v>
      </c>
      <c r="BE387" s="10" t="s">
        <v>166</v>
      </c>
      <c r="BF387" s="10" t="s">
        <v>5</v>
      </c>
      <c r="BG387" s="63">
        <v>1600</v>
      </c>
      <c r="BH387" s="64">
        <v>170</v>
      </c>
      <c r="BI387" s="64">
        <v>180</v>
      </c>
      <c r="BJ387" s="64">
        <v>190</v>
      </c>
      <c r="BK387" s="64">
        <v>180</v>
      </c>
      <c r="BL387" s="64">
        <v>190</v>
      </c>
      <c r="BM387" s="64">
        <v>200</v>
      </c>
      <c r="BN387" s="74"/>
      <c r="BO387" s="10" t="s">
        <v>165</v>
      </c>
      <c r="BP387" s="10" t="s">
        <v>166</v>
      </c>
      <c r="BQ387" s="3" t="s">
        <v>387</v>
      </c>
    </row>
    <row r="388" spans="56:69" ht="13.5">
      <c r="BD388" s="10" t="s">
        <v>153</v>
      </c>
      <c r="BE388" s="10" t="s">
        <v>154</v>
      </c>
      <c r="BF388" s="10" t="s">
        <v>5</v>
      </c>
      <c r="BG388" s="63">
        <v>1600</v>
      </c>
      <c r="BH388" s="64">
        <v>170</v>
      </c>
      <c r="BI388" s="64">
        <v>180</v>
      </c>
      <c r="BJ388" s="64">
        <v>190</v>
      </c>
      <c r="BK388" s="64">
        <v>180</v>
      </c>
      <c r="BL388" s="64">
        <v>190</v>
      </c>
      <c r="BM388" s="64">
        <v>200</v>
      </c>
      <c r="BN388" s="74"/>
      <c r="BO388" s="10" t="s">
        <v>153</v>
      </c>
      <c r="BP388" s="10" t="s">
        <v>154</v>
      </c>
      <c r="BQ388" s="3" t="s">
        <v>387</v>
      </c>
    </row>
    <row r="389" spans="56:69" ht="13.5">
      <c r="BD389" s="10" t="s">
        <v>289</v>
      </c>
      <c r="BE389" s="10" t="s">
        <v>150</v>
      </c>
      <c r="BF389" s="10" t="s">
        <v>5</v>
      </c>
      <c r="BG389" s="63">
        <v>1600</v>
      </c>
      <c r="BH389" s="64">
        <v>170</v>
      </c>
      <c r="BI389" s="64">
        <v>180</v>
      </c>
      <c r="BJ389" s="64">
        <v>190</v>
      </c>
      <c r="BK389" s="64">
        <v>180</v>
      </c>
      <c r="BL389" s="64">
        <v>190</v>
      </c>
      <c r="BM389" s="64">
        <v>200</v>
      </c>
      <c r="BN389" s="74"/>
      <c r="BO389" s="10" t="s">
        <v>289</v>
      </c>
      <c r="BP389" s="10" t="s">
        <v>150</v>
      </c>
      <c r="BQ389" s="3" t="s">
        <v>387</v>
      </c>
    </row>
    <row r="390" spans="56:69" ht="13.5">
      <c r="BD390" s="10" t="s">
        <v>144</v>
      </c>
      <c r="BE390" s="10" t="s">
        <v>145</v>
      </c>
      <c r="BF390" s="10" t="s">
        <v>5</v>
      </c>
      <c r="BG390" s="63">
        <v>1600</v>
      </c>
      <c r="BH390" s="64">
        <v>170</v>
      </c>
      <c r="BI390" s="64">
        <v>180</v>
      </c>
      <c r="BJ390" s="64">
        <v>190</v>
      </c>
      <c r="BK390" s="64">
        <v>180</v>
      </c>
      <c r="BL390" s="64">
        <v>190</v>
      </c>
      <c r="BM390" s="64">
        <v>200</v>
      </c>
      <c r="BN390" s="74"/>
      <c r="BO390" s="10" t="s">
        <v>144</v>
      </c>
      <c r="BP390" s="10" t="s">
        <v>145</v>
      </c>
      <c r="BQ390" s="3" t="s">
        <v>387</v>
      </c>
    </row>
    <row r="391" spans="56:73" ht="13.5">
      <c r="BD391" s="10" t="s">
        <v>163</v>
      </c>
      <c r="BE391" s="10" t="s">
        <v>164</v>
      </c>
      <c r="BF391" s="10" t="s">
        <v>5</v>
      </c>
      <c r="BG391" s="63">
        <v>1600</v>
      </c>
      <c r="BH391" s="64">
        <v>170</v>
      </c>
      <c r="BI391" s="64">
        <v>180</v>
      </c>
      <c r="BJ391" s="64">
        <v>190</v>
      </c>
      <c r="BK391" s="64">
        <v>180</v>
      </c>
      <c r="BL391" s="64">
        <v>190</v>
      </c>
      <c r="BM391" s="64">
        <v>200</v>
      </c>
      <c r="BN391" s="74"/>
      <c r="BO391" s="10" t="s">
        <v>163</v>
      </c>
      <c r="BP391" s="10" t="s">
        <v>164</v>
      </c>
      <c r="BQ391" s="160" t="s">
        <v>388</v>
      </c>
      <c r="BR391" s="161"/>
      <c r="BS391" s="161"/>
      <c r="BT391" s="161"/>
      <c r="BU391" s="161"/>
    </row>
    <row r="392" spans="56:69" ht="13.5">
      <c r="BD392" s="10" t="s">
        <v>151</v>
      </c>
      <c r="BE392" s="10" t="s">
        <v>152</v>
      </c>
      <c r="BF392" s="10" t="s">
        <v>5</v>
      </c>
      <c r="BG392" s="63">
        <v>1600</v>
      </c>
      <c r="BH392" s="64">
        <v>170</v>
      </c>
      <c r="BI392" s="64">
        <v>180</v>
      </c>
      <c r="BJ392" s="64">
        <v>190</v>
      </c>
      <c r="BK392" s="64">
        <v>180</v>
      </c>
      <c r="BL392" s="64">
        <v>190</v>
      </c>
      <c r="BM392" s="64">
        <v>200</v>
      </c>
      <c r="BN392" s="74"/>
      <c r="BO392" s="10" t="s">
        <v>151</v>
      </c>
      <c r="BP392" s="10" t="s">
        <v>152</v>
      </c>
      <c r="BQ392" s="3" t="s">
        <v>387</v>
      </c>
    </row>
    <row r="393" spans="56:69" ht="13.5">
      <c r="BD393" s="10" t="s">
        <v>167</v>
      </c>
      <c r="BE393" s="10" t="s">
        <v>168</v>
      </c>
      <c r="BF393" s="10" t="s">
        <v>5</v>
      </c>
      <c r="BG393" s="63">
        <v>1600</v>
      </c>
      <c r="BH393" s="64">
        <v>170</v>
      </c>
      <c r="BI393" s="64">
        <v>180</v>
      </c>
      <c r="BJ393" s="64">
        <v>190</v>
      </c>
      <c r="BK393" s="64">
        <v>180</v>
      </c>
      <c r="BL393" s="64">
        <v>190</v>
      </c>
      <c r="BM393" s="64">
        <v>200</v>
      </c>
      <c r="BN393" s="74"/>
      <c r="BO393" s="10" t="s">
        <v>167</v>
      </c>
      <c r="BP393" s="10" t="s">
        <v>168</v>
      </c>
      <c r="BQ393" s="3" t="s">
        <v>387</v>
      </c>
    </row>
    <row r="394" spans="56:69" ht="13.5">
      <c r="BD394" s="10" t="s">
        <v>155</v>
      </c>
      <c r="BE394" s="10" t="s">
        <v>156</v>
      </c>
      <c r="BF394" s="10" t="s">
        <v>5</v>
      </c>
      <c r="BG394" s="63">
        <v>1600</v>
      </c>
      <c r="BH394" s="64">
        <v>170</v>
      </c>
      <c r="BI394" s="64">
        <v>180</v>
      </c>
      <c r="BJ394" s="64">
        <v>190</v>
      </c>
      <c r="BK394" s="64">
        <v>180</v>
      </c>
      <c r="BL394" s="64">
        <v>190</v>
      </c>
      <c r="BM394" s="64">
        <v>200</v>
      </c>
      <c r="BN394" s="74"/>
      <c r="BO394" s="10" t="s">
        <v>155</v>
      </c>
      <c r="BP394" s="10" t="s">
        <v>156</v>
      </c>
      <c r="BQ394" s="3" t="s">
        <v>387</v>
      </c>
    </row>
    <row r="395" spans="56:73" ht="13.5">
      <c r="BD395" s="10" t="s">
        <v>146</v>
      </c>
      <c r="BE395" s="10" t="s">
        <v>147</v>
      </c>
      <c r="BF395" s="10" t="s">
        <v>5</v>
      </c>
      <c r="BG395" s="63">
        <v>1600</v>
      </c>
      <c r="BH395" s="64">
        <v>170</v>
      </c>
      <c r="BI395" s="64">
        <v>180</v>
      </c>
      <c r="BJ395" s="64">
        <v>190</v>
      </c>
      <c r="BK395" s="64">
        <v>180</v>
      </c>
      <c r="BL395" s="64">
        <v>190</v>
      </c>
      <c r="BM395" s="64">
        <v>200</v>
      </c>
      <c r="BN395" s="74"/>
      <c r="BO395" s="10" t="s">
        <v>146</v>
      </c>
      <c r="BP395" s="10" t="s">
        <v>147</v>
      </c>
      <c r="BQ395" s="160" t="s">
        <v>388</v>
      </c>
      <c r="BR395" s="161"/>
      <c r="BS395" s="161"/>
      <c r="BT395" s="161"/>
      <c r="BU395" s="161"/>
    </row>
    <row r="396" spans="56:73" ht="13.5">
      <c r="BD396" s="10" t="s">
        <v>148</v>
      </c>
      <c r="BE396" s="10" t="s">
        <v>149</v>
      </c>
      <c r="BF396" s="10" t="s">
        <v>5</v>
      </c>
      <c r="BG396" s="63">
        <v>1600</v>
      </c>
      <c r="BH396" s="64">
        <v>170</v>
      </c>
      <c r="BI396" s="64">
        <v>180</v>
      </c>
      <c r="BJ396" s="64">
        <v>190</v>
      </c>
      <c r="BK396" s="64">
        <v>180</v>
      </c>
      <c r="BL396" s="64">
        <v>190</v>
      </c>
      <c r="BM396" s="64">
        <v>200</v>
      </c>
      <c r="BN396" s="74"/>
      <c r="BO396" s="10" t="s">
        <v>148</v>
      </c>
      <c r="BP396" s="10" t="s">
        <v>149</v>
      </c>
      <c r="BQ396" s="160" t="s">
        <v>388</v>
      </c>
      <c r="BR396" s="161"/>
      <c r="BS396" s="161"/>
      <c r="BT396" s="161"/>
      <c r="BU396" s="161"/>
    </row>
    <row r="397" spans="56:73" ht="13.5">
      <c r="BD397" s="10" t="s">
        <v>161</v>
      </c>
      <c r="BE397" s="10" t="s">
        <v>162</v>
      </c>
      <c r="BF397" s="10" t="s">
        <v>5</v>
      </c>
      <c r="BG397" s="63">
        <v>1600</v>
      </c>
      <c r="BH397" s="64">
        <v>170</v>
      </c>
      <c r="BI397" s="64">
        <v>180</v>
      </c>
      <c r="BJ397" s="64">
        <v>190</v>
      </c>
      <c r="BK397" s="64">
        <v>180</v>
      </c>
      <c r="BL397" s="64">
        <v>190</v>
      </c>
      <c r="BM397" s="64">
        <v>200</v>
      </c>
      <c r="BN397" s="74"/>
      <c r="BO397" s="10" t="s">
        <v>161</v>
      </c>
      <c r="BP397" s="10" t="s">
        <v>162</v>
      </c>
      <c r="BQ397" s="160" t="s">
        <v>388</v>
      </c>
      <c r="BR397" s="161"/>
      <c r="BS397" s="161"/>
      <c r="BT397" s="161"/>
      <c r="BU397" s="161"/>
    </row>
    <row r="398" spans="56:73" ht="13.5">
      <c r="BD398" s="10" t="s">
        <v>142</v>
      </c>
      <c r="BE398" s="10" t="s">
        <v>143</v>
      </c>
      <c r="BF398" s="10" t="s">
        <v>5</v>
      </c>
      <c r="BG398" s="63">
        <v>1600</v>
      </c>
      <c r="BH398" s="64">
        <v>170</v>
      </c>
      <c r="BI398" s="64">
        <v>180</v>
      </c>
      <c r="BJ398" s="64">
        <v>190</v>
      </c>
      <c r="BK398" s="64">
        <v>180</v>
      </c>
      <c r="BL398" s="64">
        <v>190</v>
      </c>
      <c r="BM398" s="64">
        <v>200</v>
      </c>
      <c r="BN398" s="74"/>
      <c r="BO398" s="10" t="s">
        <v>142</v>
      </c>
      <c r="BP398" s="10" t="s">
        <v>143</v>
      </c>
      <c r="BQ398" s="160" t="s">
        <v>388</v>
      </c>
      <c r="BR398" s="161"/>
      <c r="BS398" s="161"/>
      <c r="BT398" s="161"/>
      <c r="BU398" s="161"/>
    </row>
    <row r="399" spans="56:73" ht="13.5">
      <c r="BD399" s="10" t="s">
        <v>159</v>
      </c>
      <c r="BE399" s="10" t="s">
        <v>160</v>
      </c>
      <c r="BF399" s="10" t="s">
        <v>5</v>
      </c>
      <c r="BG399" s="63">
        <v>1600</v>
      </c>
      <c r="BH399" s="64">
        <v>170</v>
      </c>
      <c r="BI399" s="64">
        <v>180</v>
      </c>
      <c r="BJ399" s="64">
        <v>190</v>
      </c>
      <c r="BK399" s="64">
        <v>180</v>
      </c>
      <c r="BL399" s="64">
        <v>190</v>
      </c>
      <c r="BM399" s="64">
        <v>200</v>
      </c>
      <c r="BN399" s="74"/>
      <c r="BO399" s="10" t="s">
        <v>159</v>
      </c>
      <c r="BP399" s="10" t="s">
        <v>160</v>
      </c>
      <c r="BQ399" s="160" t="s">
        <v>388</v>
      </c>
      <c r="BR399" s="161"/>
      <c r="BS399" s="161"/>
      <c r="BT399" s="161"/>
      <c r="BU399" s="161"/>
    </row>
    <row r="400" spans="56:69" ht="13.5">
      <c r="BD400" s="10" t="s">
        <v>157</v>
      </c>
      <c r="BE400" s="10" t="s">
        <v>158</v>
      </c>
      <c r="BF400" s="10" t="s">
        <v>5</v>
      </c>
      <c r="BG400" s="63">
        <v>1600</v>
      </c>
      <c r="BH400" s="64">
        <v>170</v>
      </c>
      <c r="BI400" s="64">
        <v>180</v>
      </c>
      <c r="BJ400" s="64">
        <v>190</v>
      </c>
      <c r="BK400" s="64">
        <v>180</v>
      </c>
      <c r="BL400" s="64">
        <v>190</v>
      </c>
      <c r="BM400" s="64">
        <v>200</v>
      </c>
      <c r="BN400" s="74"/>
      <c r="BO400" s="10" t="s">
        <v>157</v>
      </c>
      <c r="BP400" s="10" t="s">
        <v>158</v>
      </c>
      <c r="BQ400" s="3" t="s">
        <v>387</v>
      </c>
    </row>
    <row r="401" spans="56:73" ht="13.5">
      <c r="BD401" s="13" t="s">
        <v>181</v>
      </c>
      <c r="BE401" s="13" t="s">
        <v>182</v>
      </c>
      <c r="BF401" s="13" t="s">
        <v>5</v>
      </c>
      <c r="BG401" s="65">
        <v>1600</v>
      </c>
      <c r="BH401" s="66">
        <v>170</v>
      </c>
      <c r="BI401" s="66">
        <v>180</v>
      </c>
      <c r="BJ401" s="66">
        <v>190</v>
      </c>
      <c r="BK401" s="66">
        <v>180</v>
      </c>
      <c r="BL401" s="66">
        <v>190</v>
      </c>
      <c r="BM401" s="66">
        <v>200</v>
      </c>
      <c r="BN401" s="74"/>
      <c r="BO401" s="13" t="s">
        <v>181</v>
      </c>
      <c r="BP401" s="13" t="s">
        <v>182</v>
      </c>
      <c r="BQ401" s="160" t="s">
        <v>388</v>
      </c>
      <c r="BR401" s="161"/>
      <c r="BS401" s="161"/>
      <c r="BT401" s="161"/>
      <c r="BU401" s="161"/>
    </row>
    <row r="402" spans="56:73" ht="13.5">
      <c r="BD402" s="13" t="s">
        <v>215</v>
      </c>
      <c r="BE402" s="13" t="s">
        <v>216</v>
      </c>
      <c r="BF402" s="13" t="s">
        <v>5</v>
      </c>
      <c r="BG402" s="65">
        <v>1600</v>
      </c>
      <c r="BH402" s="66">
        <v>170</v>
      </c>
      <c r="BI402" s="66">
        <v>180</v>
      </c>
      <c r="BJ402" s="66">
        <v>190</v>
      </c>
      <c r="BK402" s="66">
        <v>180</v>
      </c>
      <c r="BL402" s="66">
        <v>190</v>
      </c>
      <c r="BM402" s="66">
        <v>200</v>
      </c>
      <c r="BN402" s="74"/>
      <c r="BO402" s="13" t="s">
        <v>215</v>
      </c>
      <c r="BP402" s="13" t="s">
        <v>216</v>
      </c>
      <c r="BQ402" s="160" t="s">
        <v>388</v>
      </c>
      <c r="BR402" s="161"/>
      <c r="BS402" s="161"/>
      <c r="BT402" s="161"/>
      <c r="BU402" s="161"/>
    </row>
    <row r="403" spans="56:73" ht="13.5">
      <c r="BD403" s="13" t="s">
        <v>171</v>
      </c>
      <c r="BE403" s="13" t="s">
        <v>172</v>
      </c>
      <c r="BF403" s="13" t="s">
        <v>5</v>
      </c>
      <c r="BG403" s="65">
        <v>1600</v>
      </c>
      <c r="BH403" s="66">
        <v>170</v>
      </c>
      <c r="BI403" s="66">
        <v>180</v>
      </c>
      <c r="BJ403" s="66">
        <v>190</v>
      </c>
      <c r="BK403" s="66">
        <v>180</v>
      </c>
      <c r="BL403" s="66">
        <v>190</v>
      </c>
      <c r="BM403" s="66">
        <v>200</v>
      </c>
      <c r="BN403" s="74"/>
      <c r="BO403" s="13" t="s">
        <v>171</v>
      </c>
      <c r="BP403" s="13" t="s">
        <v>172</v>
      </c>
      <c r="BQ403" s="160" t="s">
        <v>388</v>
      </c>
      <c r="BR403" s="161"/>
      <c r="BS403" s="161"/>
      <c r="BT403" s="161"/>
      <c r="BU403" s="161"/>
    </row>
    <row r="404" spans="56:73" ht="13.5">
      <c r="BD404" s="13" t="s">
        <v>213</v>
      </c>
      <c r="BE404" s="13" t="s">
        <v>214</v>
      </c>
      <c r="BF404" s="13" t="s">
        <v>5</v>
      </c>
      <c r="BG404" s="65">
        <v>1600</v>
      </c>
      <c r="BH404" s="66">
        <v>170</v>
      </c>
      <c r="BI404" s="66">
        <v>180</v>
      </c>
      <c r="BJ404" s="66">
        <v>190</v>
      </c>
      <c r="BK404" s="66">
        <v>180</v>
      </c>
      <c r="BL404" s="66">
        <v>190</v>
      </c>
      <c r="BM404" s="66">
        <v>200</v>
      </c>
      <c r="BN404" s="74"/>
      <c r="BO404" s="13" t="s">
        <v>213</v>
      </c>
      <c r="BP404" s="13" t="s">
        <v>214</v>
      </c>
      <c r="BQ404" s="160" t="s">
        <v>388</v>
      </c>
      <c r="BR404" s="161"/>
      <c r="BS404" s="161"/>
      <c r="BT404" s="161"/>
      <c r="BU404" s="161"/>
    </row>
    <row r="405" spans="56:73" ht="13.5">
      <c r="BD405" s="13" t="s">
        <v>199</v>
      </c>
      <c r="BE405" s="13" t="s">
        <v>200</v>
      </c>
      <c r="BF405" s="13" t="s">
        <v>5</v>
      </c>
      <c r="BG405" s="65">
        <v>1600</v>
      </c>
      <c r="BH405" s="66">
        <v>170</v>
      </c>
      <c r="BI405" s="66">
        <v>180</v>
      </c>
      <c r="BJ405" s="66">
        <v>190</v>
      </c>
      <c r="BK405" s="66">
        <v>180</v>
      </c>
      <c r="BL405" s="66">
        <v>190</v>
      </c>
      <c r="BM405" s="66">
        <v>200</v>
      </c>
      <c r="BN405" s="74"/>
      <c r="BO405" s="13" t="s">
        <v>199</v>
      </c>
      <c r="BP405" s="13" t="s">
        <v>200</v>
      </c>
      <c r="BQ405" s="160" t="s">
        <v>388</v>
      </c>
      <c r="BR405" s="161"/>
      <c r="BS405" s="161"/>
      <c r="BT405" s="161"/>
      <c r="BU405" s="161"/>
    </row>
    <row r="406" spans="56:73" ht="13.5">
      <c r="BD406" s="13" t="s">
        <v>245</v>
      </c>
      <c r="BE406" s="13" t="s">
        <v>246</v>
      </c>
      <c r="BF406" s="13" t="s">
        <v>5</v>
      </c>
      <c r="BG406" s="65">
        <v>1600</v>
      </c>
      <c r="BH406" s="66">
        <v>170</v>
      </c>
      <c r="BI406" s="66">
        <v>180</v>
      </c>
      <c r="BJ406" s="66">
        <v>190</v>
      </c>
      <c r="BK406" s="66">
        <v>180</v>
      </c>
      <c r="BL406" s="66">
        <v>190</v>
      </c>
      <c r="BM406" s="66">
        <v>200</v>
      </c>
      <c r="BN406" s="74"/>
      <c r="BO406" s="13" t="s">
        <v>245</v>
      </c>
      <c r="BP406" s="13" t="s">
        <v>246</v>
      </c>
      <c r="BQ406" s="160" t="s">
        <v>388</v>
      </c>
      <c r="BR406" s="161"/>
      <c r="BS406" s="161"/>
      <c r="BT406" s="161"/>
      <c r="BU406" s="161"/>
    </row>
    <row r="407" spans="56:69" ht="13.5">
      <c r="BD407" s="13" t="s">
        <v>197</v>
      </c>
      <c r="BE407" s="13" t="s">
        <v>198</v>
      </c>
      <c r="BF407" s="13" t="s">
        <v>5</v>
      </c>
      <c r="BG407" s="65">
        <v>1600</v>
      </c>
      <c r="BH407" s="66">
        <v>170</v>
      </c>
      <c r="BI407" s="66">
        <v>180</v>
      </c>
      <c r="BJ407" s="66">
        <v>190</v>
      </c>
      <c r="BK407" s="66">
        <v>180</v>
      </c>
      <c r="BL407" s="66">
        <v>190</v>
      </c>
      <c r="BM407" s="66">
        <v>200</v>
      </c>
      <c r="BN407" s="74"/>
      <c r="BO407" s="13" t="s">
        <v>197</v>
      </c>
      <c r="BP407" s="13" t="s">
        <v>198</v>
      </c>
      <c r="BQ407" s="3" t="s">
        <v>387</v>
      </c>
    </row>
    <row r="408" spans="56:69" ht="13.5">
      <c r="BD408" s="13" t="s">
        <v>225</v>
      </c>
      <c r="BE408" s="13" t="s">
        <v>226</v>
      </c>
      <c r="BF408" s="13" t="s">
        <v>5</v>
      </c>
      <c r="BG408" s="65">
        <v>1600</v>
      </c>
      <c r="BH408" s="66">
        <v>170</v>
      </c>
      <c r="BI408" s="66">
        <v>180</v>
      </c>
      <c r="BJ408" s="66">
        <v>190</v>
      </c>
      <c r="BK408" s="66">
        <v>180</v>
      </c>
      <c r="BL408" s="66">
        <v>190</v>
      </c>
      <c r="BM408" s="66">
        <v>200</v>
      </c>
      <c r="BN408" s="74"/>
      <c r="BO408" s="13" t="s">
        <v>225</v>
      </c>
      <c r="BP408" s="13" t="s">
        <v>226</v>
      </c>
      <c r="BQ408" s="3" t="s">
        <v>387</v>
      </c>
    </row>
    <row r="409" spans="56:73" ht="13.5">
      <c r="BD409" s="13" t="s">
        <v>195</v>
      </c>
      <c r="BE409" s="13" t="s">
        <v>196</v>
      </c>
      <c r="BF409" s="13" t="s">
        <v>5</v>
      </c>
      <c r="BG409" s="65">
        <v>1600</v>
      </c>
      <c r="BH409" s="66">
        <v>170</v>
      </c>
      <c r="BI409" s="66">
        <v>180</v>
      </c>
      <c r="BJ409" s="66">
        <v>190</v>
      </c>
      <c r="BK409" s="66">
        <v>180</v>
      </c>
      <c r="BL409" s="66">
        <v>190</v>
      </c>
      <c r="BM409" s="66">
        <v>200</v>
      </c>
      <c r="BN409" s="74"/>
      <c r="BO409" s="13" t="s">
        <v>195</v>
      </c>
      <c r="BP409" s="13" t="s">
        <v>196</v>
      </c>
      <c r="BQ409" s="160" t="s">
        <v>388</v>
      </c>
      <c r="BR409" s="161"/>
      <c r="BS409" s="161"/>
      <c r="BT409" s="161"/>
      <c r="BU409" s="161"/>
    </row>
    <row r="410" spans="56:73" ht="13.5">
      <c r="BD410" s="13" t="s">
        <v>205</v>
      </c>
      <c r="BE410" s="13" t="s">
        <v>206</v>
      </c>
      <c r="BF410" s="13" t="s">
        <v>5</v>
      </c>
      <c r="BG410" s="65">
        <v>1600</v>
      </c>
      <c r="BH410" s="66">
        <v>170</v>
      </c>
      <c r="BI410" s="66">
        <v>180</v>
      </c>
      <c r="BJ410" s="66">
        <v>190</v>
      </c>
      <c r="BK410" s="66">
        <v>180</v>
      </c>
      <c r="BL410" s="66">
        <v>190</v>
      </c>
      <c r="BM410" s="66">
        <v>200</v>
      </c>
      <c r="BN410" s="74"/>
      <c r="BO410" s="13" t="s">
        <v>205</v>
      </c>
      <c r="BP410" s="13" t="s">
        <v>206</v>
      </c>
      <c r="BQ410" s="160" t="s">
        <v>388</v>
      </c>
      <c r="BR410" s="161"/>
      <c r="BS410" s="161"/>
      <c r="BT410" s="161"/>
      <c r="BU410" s="161"/>
    </row>
    <row r="411" spans="56:73" ht="13.5">
      <c r="BD411" s="13" t="s">
        <v>219</v>
      </c>
      <c r="BE411" s="13" t="s">
        <v>220</v>
      </c>
      <c r="BF411" s="13" t="s">
        <v>5</v>
      </c>
      <c r="BG411" s="65">
        <v>1600</v>
      </c>
      <c r="BH411" s="66">
        <v>170</v>
      </c>
      <c r="BI411" s="66">
        <v>180</v>
      </c>
      <c r="BJ411" s="66">
        <v>190</v>
      </c>
      <c r="BK411" s="66">
        <v>180</v>
      </c>
      <c r="BL411" s="66">
        <v>190</v>
      </c>
      <c r="BM411" s="66">
        <v>200</v>
      </c>
      <c r="BN411" s="74"/>
      <c r="BO411" s="13" t="s">
        <v>219</v>
      </c>
      <c r="BP411" s="13" t="s">
        <v>220</v>
      </c>
      <c r="BQ411" s="160" t="s">
        <v>388</v>
      </c>
      <c r="BR411" s="161"/>
      <c r="BS411" s="161"/>
      <c r="BT411" s="161"/>
      <c r="BU411" s="161"/>
    </row>
    <row r="412" spans="56:69" ht="13.5">
      <c r="BD412" s="13" t="s">
        <v>191</v>
      </c>
      <c r="BE412" s="13" t="s">
        <v>192</v>
      </c>
      <c r="BF412" s="13" t="s">
        <v>5</v>
      </c>
      <c r="BG412" s="65">
        <v>1600</v>
      </c>
      <c r="BH412" s="66">
        <v>170</v>
      </c>
      <c r="BI412" s="66">
        <v>180</v>
      </c>
      <c r="BJ412" s="66">
        <v>190</v>
      </c>
      <c r="BK412" s="66">
        <v>180</v>
      </c>
      <c r="BL412" s="66">
        <v>190</v>
      </c>
      <c r="BM412" s="66">
        <v>200</v>
      </c>
      <c r="BN412" s="74"/>
      <c r="BO412" s="13" t="s">
        <v>191</v>
      </c>
      <c r="BP412" s="13" t="s">
        <v>192</v>
      </c>
      <c r="BQ412" s="3" t="s">
        <v>387</v>
      </c>
    </row>
    <row r="413" spans="56:69" ht="13.5">
      <c r="BD413" s="13" t="s">
        <v>169</v>
      </c>
      <c r="BE413" s="13" t="s">
        <v>170</v>
      </c>
      <c r="BF413" s="13" t="s">
        <v>5</v>
      </c>
      <c r="BG413" s="65">
        <v>1600</v>
      </c>
      <c r="BH413" s="66">
        <v>170</v>
      </c>
      <c r="BI413" s="66">
        <v>180</v>
      </c>
      <c r="BJ413" s="66">
        <v>190</v>
      </c>
      <c r="BK413" s="66">
        <v>180</v>
      </c>
      <c r="BL413" s="66">
        <v>190</v>
      </c>
      <c r="BM413" s="66">
        <v>200</v>
      </c>
      <c r="BN413" s="74"/>
      <c r="BO413" s="13" t="s">
        <v>169</v>
      </c>
      <c r="BP413" s="13" t="s">
        <v>170</v>
      </c>
      <c r="BQ413" s="3" t="s">
        <v>387</v>
      </c>
    </row>
    <row r="414" spans="56:73" ht="13.5">
      <c r="BD414" s="13" t="s">
        <v>173</v>
      </c>
      <c r="BE414" s="13" t="s">
        <v>174</v>
      </c>
      <c r="BF414" s="13" t="s">
        <v>5</v>
      </c>
      <c r="BG414" s="65">
        <v>1600</v>
      </c>
      <c r="BH414" s="66">
        <v>170</v>
      </c>
      <c r="BI414" s="66">
        <v>180</v>
      </c>
      <c r="BJ414" s="66">
        <v>190</v>
      </c>
      <c r="BK414" s="66">
        <v>180</v>
      </c>
      <c r="BL414" s="66">
        <v>190</v>
      </c>
      <c r="BM414" s="66">
        <v>200</v>
      </c>
      <c r="BN414" s="74"/>
      <c r="BO414" s="13" t="s">
        <v>173</v>
      </c>
      <c r="BP414" s="13" t="s">
        <v>174</v>
      </c>
      <c r="BQ414" s="160" t="s">
        <v>388</v>
      </c>
      <c r="BR414" s="161"/>
      <c r="BS414" s="161"/>
      <c r="BT414" s="161"/>
      <c r="BU414" s="161"/>
    </row>
    <row r="415" spans="56:73" ht="13.5">
      <c r="BD415" s="13" t="s">
        <v>179</v>
      </c>
      <c r="BE415" s="13" t="s">
        <v>180</v>
      </c>
      <c r="BF415" s="13" t="s">
        <v>5</v>
      </c>
      <c r="BG415" s="65">
        <v>1600</v>
      </c>
      <c r="BH415" s="66">
        <v>170</v>
      </c>
      <c r="BI415" s="66">
        <v>180</v>
      </c>
      <c r="BJ415" s="66">
        <v>190</v>
      </c>
      <c r="BK415" s="66">
        <v>180</v>
      </c>
      <c r="BL415" s="66">
        <v>190</v>
      </c>
      <c r="BM415" s="66">
        <v>200</v>
      </c>
      <c r="BN415" s="74"/>
      <c r="BO415" s="13" t="s">
        <v>179</v>
      </c>
      <c r="BP415" s="13" t="s">
        <v>180</v>
      </c>
      <c r="BQ415" s="160" t="s">
        <v>388</v>
      </c>
      <c r="BR415" s="161"/>
      <c r="BS415" s="161"/>
      <c r="BT415" s="161"/>
      <c r="BU415" s="161"/>
    </row>
    <row r="416" spans="56:73" ht="13.5">
      <c r="BD416" s="13" t="s">
        <v>241</v>
      </c>
      <c r="BE416" s="13" t="s">
        <v>242</v>
      </c>
      <c r="BF416" s="13" t="s">
        <v>5</v>
      </c>
      <c r="BG416" s="65">
        <v>1600</v>
      </c>
      <c r="BH416" s="66">
        <v>170</v>
      </c>
      <c r="BI416" s="66">
        <v>180</v>
      </c>
      <c r="BJ416" s="66">
        <v>190</v>
      </c>
      <c r="BK416" s="66">
        <v>180</v>
      </c>
      <c r="BL416" s="66">
        <v>190</v>
      </c>
      <c r="BM416" s="66">
        <v>200</v>
      </c>
      <c r="BN416" s="74"/>
      <c r="BO416" s="13" t="s">
        <v>241</v>
      </c>
      <c r="BP416" s="13" t="s">
        <v>242</v>
      </c>
      <c r="BQ416" s="160" t="s">
        <v>388</v>
      </c>
      <c r="BR416" s="161"/>
      <c r="BS416" s="161"/>
      <c r="BT416" s="161"/>
      <c r="BU416" s="161"/>
    </row>
    <row r="417" spans="56:73" ht="13.5">
      <c r="BD417" s="13" t="s">
        <v>207</v>
      </c>
      <c r="BE417" s="13" t="s">
        <v>208</v>
      </c>
      <c r="BF417" s="13" t="s">
        <v>5</v>
      </c>
      <c r="BG417" s="65">
        <v>1600</v>
      </c>
      <c r="BH417" s="66">
        <v>170</v>
      </c>
      <c r="BI417" s="66">
        <v>180</v>
      </c>
      <c r="BJ417" s="66">
        <v>190</v>
      </c>
      <c r="BK417" s="66">
        <v>180</v>
      </c>
      <c r="BL417" s="66">
        <v>190</v>
      </c>
      <c r="BM417" s="66">
        <v>200</v>
      </c>
      <c r="BN417" s="74"/>
      <c r="BO417" s="13" t="s">
        <v>207</v>
      </c>
      <c r="BP417" s="13" t="s">
        <v>208</v>
      </c>
      <c r="BQ417" s="160" t="s">
        <v>388</v>
      </c>
      <c r="BR417" s="161"/>
      <c r="BS417" s="161"/>
      <c r="BT417" s="161"/>
      <c r="BU417" s="161"/>
    </row>
    <row r="418" spans="56:73" ht="13.5">
      <c r="BD418" s="13" t="s">
        <v>231</v>
      </c>
      <c r="BE418" s="13" t="s">
        <v>232</v>
      </c>
      <c r="BF418" s="13" t="s">
        <v>5</v>
      </c>
      <c r="BG418" s="65">
        <v>1600</v>
      </c>
      <c r="BH418" s="66">
        <v>170</v>
      </c>
      <c r="BI418" s="66">
        <v>180</v>
      </c>
      <c r="BJ418" s="66">
        <v>190</v>
      </c>
      <c r="BK418" s="66">
        <v>180</v>
      </c>
      <c r="BL418" s="66">
        <v>190</v>
      </c>
      <c r="BM418" s="66">
        <v>200</v>
      </c>
      <c r="BN418" s="74"/>
      <c r="BO418" s="13" t="s">
        <v>231</v>
      </c>
      <c r="BP418" s="13" t="s">
        <v>232</v>
      </c>
      <c r="BQ418" s="160" t="s">
        <v>388</v>
      </c>
      <c r="BR418" s="161"/>
      <c r="BS418" s="161"/>
      <c r="BT418" s="161"/>
      <c r="BU418" s="161"/>
    </row>
    <row r="419" spans="56:73" ht="13.5">
      <c r="BD419" s="13" t="s">
        <v>227</v>
      </c>
      <c r="BE419" s="13" t="s">
        <v>228</v>
      </c>
      <c r="BF419" s="13" t="s">
        <v>5</v>
      </c>
      <c r="BG419" s="65">
        <v>1600</v>
      </c>
      <c r="BH419" s="66">
        <v>170</v>
      </c>
      <c r="BI419" s="66">
        <v>180</v>
      </c>
      <c r="BJ419" s="66">
        <v>190</v>
      </c>
      <c r="BK419" s="66">
        <v>180</v>
      </c>
      <c r="BL419" s="66">
        <v>190</v>
      </c>
      <c r="BM419" s="66">
        <v>200</v>
      </c>
      <c r="BN419" s="74"/>
      <c r="BO419" s="13" t="s">
        <v>227</v>
      </c>
      <c r="BP419" s="13" t="s">
        <v>228</v>
      </c>
      <c r="BQ419" s="160" t="s">
        <v>388</v>
      </c>
      <c r="BR419" s="161"/>
      <c r="BS419" s="161"/>
      <c r="BT419" s="161"/>
      <c r="BU419" s="161"/>
    </row>
    <row r="420" spans="56:73" ht="13.5">
      <c r="BD420" s="13" t="s">
        <v>237</v>
      </c>
      <c r="BE420" s="13" t="s">
        <v>238</v>
      </c>
      <c r="BF420" s="13" t="s">
        <v>5</v>
      </c>
      <c r="BG420" s="65">
        <v>1600</v>
      </c>
      <c r="BH420" s="66">
        <v>170</v>
      </c>
      <c r="BI420" s="66">
        <v>180</v>
      </c>
      <c r="BJ420" s="66">
        <v>190</v>
      </c>
      <c r="BK420" s="66">
        <v>180</v>
      </c>
      <c r="BL420" s="66">
        <v>190</v>
      </c>
      <c r="BM420" s="66">
        <v>200</v>
      </c>
      <c r="BN420" s="74"/>
      <c r="BO420" s="13" t="s">
        <v>237</v>
      </c>
      <c r="BP420" s="13" t="s">
        <v>238</v>
      </c>
      <c r="BQ420" s="160" t="s">
        <v>388</v>
      </c>
      <c r="BR420" s="161"/>
      <c r="BS420" s="161"/>
      <c r="BT420" s="161"/>
      <c r="BU420" s="161"/>
    </row>
    <row r="421" spans="56:73" ht="13.5">
      <c r="BD421" s="13" t="s">
        <v>233</v>
      </c>
      <c r="BE421" s="13" t="s">
        <v>234</v>
      </c>
      <c r="BF421" s="13" t="s">
        <v>5</v>
      </c>
      <c r="BG421" s="65">
        <v>1600</v>
      </c>
      <c r="BH421" s="66">
        <v>170</v>
      </c>
      <c r="BI421" s="66">
        <v>180</v>
      </c>
      <c r="BJ421" s="66">
        <v>190</v>
      </c>
      <c r="BK421" s="66">
        <v>180</v>
      </c>
      <c r="BL421" s="66">
        <v>190</v>
      </c>
      <c r="BM421" s="66">
        <v>200</v>
      </c>
      <c r="BN421" s="74"/>
      <c r="BO421" s="13" t="s">
        <v>233</v>
      </c>
      <c r="BP421" s="13" t="s">
        <v>234</v>
      </c>
      <c r="BQ421" s="160" t="s">
        <v>388</v>
      </c>
      <c r="BR421" s="161"/>
      <c r="BS421" s="161"/>
      <c r="BT421" s="161"/>
      <c r="BU421" s="161"/>
    </row>
    <row r="422" spans="56:73" ht="13.5">
      <c r="BD422" s="13" t="s">
        <v>177</v>
      </c>
      <c r="BE422" s="13" t="s">
        <v>178</v>
      </c>
      <c r="BF422" s="13" t="s">
        <v>5</v>
      </c>
      <c r="BG422" s="65">
        <v>1600</v>
      </c>
      <c r="BH422" s="66">
        <v>170</v>
      </c>
      <c r="BI422" s="66">
        <v>180</v>
      </c>
      <c r="BJ422" s="66">
        <v>190</v>
      </c>
      <c r="BK422" s="66">
        <v>180</v>
      </c>
      <c r="BL422" s="66">
        <v>190</v>
      </c>
      <c r="BM422" s="66">
        <v>200</v>
      </c>
      <c r="BN422" s="74"/>
      <c r="BO422" s="13" t="s">
        <v>177</v>
      </c>
      <c r="BP422" s="13" t="s">
        <v>178</v>
      </c>
      <c r="BQ422" s="160" t="s">
        <v>388</v>
      </c>
      <c r="BR422" s="161"/>
      <c r="BS422" s="161"/>
      <c r="BT422" s="161"/>
      <c r="BU422" s="161"/>
    </row>
    <row r="423" spans="56:73" ht="13.5">
      <c r="BD423" s="13" t="s">
        <v>247</v>
      </c>
      <c r="BE423" s="13" t="s">
        <v>248</v>
      </c>
      <c r="BF423" s="13" t="s">
        <v>5</v>
      </c>
      <c r="BG423" s="65">
        <v>1600</v>
      </c>
      <c r="BH423" s="66">
        <v>170</v>
      </c>
      <c r="BI423" s="66">
        <v>180</v>
      </c>
      <c r="BJ423" s="66">
        <v>190</v>
      </c>
      <c r="BK423" s="66">
        <v>180</v>
      </c>
      <c r="BL423" s="66">
        <v>190</v>
      </c>
      <c r="BM423" s="66">
        <v>200</v>
      </c>
      <c r="BN423" s="74"/>
      <c r="BO423" s="13" t="s">
        <v>247</v>
      </c>
      <c r="BP423" s="13" t="s">
        <v>248</v>
      </c>
      <c r="BQ423" s="160" t="s">
        <v>388</v>
      </c>
      <c r="BR423" s="161"/>
      <c r="BS423" s="161"/>
      <c r="BT423" s="161"/>
      <c r="BU423" s="161"/>
    </row>
    <row r="424" spans="56:73" ht="13.5">
      <c r="BD424" s="13" t="s">
        <v>209</v>
      </c>
      <c r="BE424" s="13" t="s">
        <v>210</v>
      </c>
      <c r="BF424" s="13" t="s">
        <v>5</v>
      </c>
      <c r="BG424" s="65">
        <v>1600</v>
      </c>
      <c r="BH424" s="66">
        <v>170</v>
      </c>
      <c r="BI424" s="66">
        <v>180</v>
      </c>
      <c r="BJ424" s="66">
        <v>190</v>
      </c>
      <c r="BK424" s="66">
        <v>180</v>
      </c>
      <c r="BL424" s="66">
        <v>190</v>
      </c>
      <c r="BM424" s="66">
        <v>200</v>
      </c>
      <c r="BN424" s="74"/>
      <c r="BO424" s="13" t="s">
        <v>209</v>
      </c>
      <c r="BP424" s="13" t="s">
        <v>210</v>
      </c>
      <c r="BQ424" s="160" t="s">
        <v>388</v>
      </c>
      <c r="BR424" s="161"/>
      <c r="BS424" s="161"/>
      <c r="BT424" s="161"/>
      <c r="BU424" s="161"/>
    </row>
    <row r="425" spans="56:69" ht="13.5">
      <c r="BD425" s="13" t="s">
        <v>203</v>
      </c>
      <c r="BE425" s="13" t="s">
        <v>204</v>
      </c>
      <c r="BF425" s="13" t="s">
        <v>5</v>
      </c>
      <c r="BG425" s="65">
        <v>1600</v>
      </c>
      <c r="BH425" s="66">
        <v>170</v>
      </c>
      <c r="BI425" s="66">
        <v>180</v>
      </c>
      <c r="BJ425" s="66">
        <v>190</v>
      </c>
      <c r="BK425" s="66">
        <v>180</v>
      </c>
      <c r="BL425" s="66">
        <v>190</v>
      </c>
      <c r="BM425" s="66">
        <v>200</v>
      </c>
      <c r="BN425" s="74"/>
      <c r="BO425" s="13" t="s">
        <v>203</v>
      </c>
      <c r="BP425" s="13" t="s">
        <v>204</v>
      </c>
      <c r="BQ425" s="3" t="s">
        <v>387</v>
      </c>
    </row>
    <row r="426" spans="56:69" ht="13.5">
      <c r="BD426" s="13" t="s">
        <v>229</v>
      </c>
      <c r="BE426" s="13" t="s">
        <v>230</v>
      </c>
      <c r="BF426" s="13" t="s">
        <v>5</v>
      </c>
      <c r="BG426" s="65">
        <v>1600</v>
      </c>
      <c r="BH426" s="66">
        <v>170</v>
      </c>
      <c r="BI426" s="66">
        <v>180</v>
      </c>
      <c r="BJ426" s="66">
        <v>190</v>
      </c>
      <c r="BK426" s="66">
        <v>180</v>
      </c>
      <c r="BL426" s="66">
        <v>190</v>
      </c>
      <c r="BM426" s="66">
        <v>200</v>
      </c>
      <c r="BN426" s="74"/>
      <c r="BO426" s="13" t="s">
        <v>229</v>
      </c>
      <c r="BP426" s="13" t="s">
        <v>230</v>
      </c>
      <c r="BQ426" s="3" t="s">
        <v>387</v>
      </c>
    </row>
    <row r="427" spans="56:73" ht="13.5">
      <c r="BD427" s="13" t="s">
        <v>211</v>
      </c>
      <c r="BE427" s="13" t="s">
        <v>212</v>
      </c>
      <c r="BF427" s="13" t="s">
        <v>5</v>
      </c>
      <c r="BG427" s="65">
        <v>1600</v>
      </c>
      <c r="BH427" s="66">
        <v>170</v>
      </c>
      <c r="BI427" s="66">
        <v>180</v>
      </c>
      <c r="BJ427" s="66">
        <v>190</v>
      </c>
      <c r="BK427" s="66">
        <v>180</v>
      </c>
      <c r="BL427" s="66">
        <v>190</v>
      </c>
      <c r="BM427" s="66">
        <v>200</v>
      </c>
      <c r="BN427" s="74"/>
      <c r="BO427" s="13" t="s">
        <v>211</v>
      </c>
      <c r="BP427" s="13" t="s">
        <v>212</v>
      </c>
      <c r="BQ427" s="160" t="s">
        <v>388</v>
      </c>
      <c r="BR427" s="161"/>
      <c r="BS427" s="161"/>
      <c r="BT427" s="161"/>
      <c r="BU427" s="161"/>
    </row>
    <row r="428" spans="56:69" ht="13.5">
      <c r="BD428" s="13" t="s">
        <v>175</v>
      </c>
      <c r="BE428" s="13" t="s">
        <v>176</v>
      </c>
      <c r="BF428" s="13" t="s">
        <v>5</v>
      </c>
      <c r="BG428" s="65">
        <v>1600</v>
      </c>
      <c r="BH428" s="66">
        <v>170</v>
      </c>
      <c r="BI428" s="66">
        <v>180</v>
      </c>
      <c r="BJ428" s="66">
        <v>190</v>
      </c>
      <c r="BK428" s="66">
        <v>180</v>
      </c>
      <c r="BL428" s="66">
        <v>190</v>
      </c>
      <c r="BM428" s="66">
        <v>200</v>
      </c>
      <c r="BN428" s="74"/>
      <c r="BO428" s="13" t="s">
        <v>175</v>
      </c>
      <c r="BP428" s="13" t="s">
        <v>176</v>
      </c>
      <c r="BQ428" s="3" t="s">
        <v>387</v>
      </c>
    </row>
    <row r="429" spans="56:69" ht="13.5">
      <c r="BD429" s="13" t="s">
        <v>201</v>
      </c>
      <c r="BE429" s="13" t="s">
        <v>202</v>
      </c>
      <c r="BF429" s="13" t="s">
        <v>5</v>
      </c>
      <c r="BG429" s="65">
        <v>1600</v>
      </c>
      <c r="BH429" s="66">
        <v>170</v>
      </c>
      <c r="BI429" s="66">
        <v>180</v>
      </c>
      <c r="BJ429" s="66">
        <v>190</v>
      </c>
      <c r="BK429" s="66">
        <v>180</v>
      </c>
      <c r="BL429" s="66">
        <v>190</v>
      </c>
      <c r="BM429" s="66">
        <v>200</v>
      </c>
      <c r="BN429" s="74"/>
      <c r="BO429" s="13" t="s">
        <v>201</v>
      </c>
      <c r="BP429" s="13" t="s">
        <v>202</v>
      </c>
      <c r="BQ429" s="3" t="s">
        <v>387</v>
      </c>
    </row>
    <row r="430" spans="56:73" ht="13.5">
      <c r="BD430" s="13" t="s">
        <v>217</v>
      </c>
      <c r="BE430" s="13" t="s">
        <v>218</v>
      </c>
      <c r="BF430" s="13" t="s">
        <v>5</v>
      </c>
      <c r="BG430" s="65">
        <v>1600</v>
      </c>
      <c r="BH430" s="66">
        <v>170</v>
      </c>
      <c r="BI430" s="66">
        <v>180</v>
      </c>
      <c r="BJ430" s="66">
        <v>190</v>
      </c>
      <c r="BK430" s="66">
        <v>180</v>
      </c>
      <c r="BL430" s="66">
        <v>190</v>
      </c>
      <c r="BM430" s="66">
        <v>200</v>
      </c>
      <c r="BN430" s="74"/>
      <c r="BO430" s="13" t="s">
        <v>217</v>
      </c>
      <c r="BP430" s="13" t="s">
        <v>218</v>
      </c>
      <c r="BQ430" s="160" t="s">
        <v>388</v>
      </c>
      <c r="BR430" s="161"/>
      <c r="BS430" s="161"/>
      <c r="BT430" s="161"/>
      <c r="BU430" s="161"/>
    </row>
    <row r="431" spans="56:69" ht="13.5">
      <c r="BD431" s="13" t="s">
        <v>221</v>
      </c>
      <c r="BE431" s="13" t="s">
        <v>222</v>
      </c>
      <c r="BF431" s="13" t="s">
        <v>5</v>
      </c>
      <c r="BG431" s="65">
        <v>1600</v>
      </c>
      <c r="BH431" s="66">
        <v>170</v>
      </c>
      <c r="BI431" s="66">
        <v>180</v>
      </c>
      <c r="BJ431" s="66">
        <v>190</v>
      </c>
      <c r="BK431" s="66">
        <v>180</v>
      </c>
      <c r="BL431" s="66">
        <v>190</v>
      </c>
      <c r="BM431" s="66">
        <v>200</v>
      </c>
      <c r="BN431" s="74"/>
      <c r="BO431" s="13" t="s">
        <v>221</v>
      </c>
      <c r="BP431" s="13" t="s">
        <v>222</v>
      </c>
      <c r="BQ431" s="3" t="s">
        <v>387</v>
      </c>
    </row>
    <row r="432" spans="56:73" ht="13.5">
      <c r="BD432" s="13" t="s">
        <v>223</v>
      </c>
      <c r="BE432" s="13" t="s">
        <v>224</v>
      </c>
      <c r="BF432" s="13" t="s">
        <v>5</v>
      </c>
      <c r="BG432" s="65">
        <v>1600</v>
      </c>
      <c r="BH432" s="66">
        <v>170</v>
      </c>
      <c r="BI432" s="66">
        <v>180</v>
      </c>
      <c r="BJ432" s="66">
        <v>190</v>
      </c>
      <c r="BK432" s="66">
        <v>180</v>
      </c>
      <c r="BL432" s="66">
        <v>190</v>
      </c>
      <c r="BM432" s="66">
        <v>200</v>
      </c>
      <c r="BN432" s="74"/>
      <c r="BO432" s="13" t="s">
        <v>223</v>
      </c>
      <c r="BP432" s="13" t="s">
        <v>224</v>
      </c>
      <c r="BQ432" s="160" t="s">
        <v>388</v>
      </c>
      <c r="BR432" s="161"/>
      <c r="BS432" s="161"/>
      <c r="BT432" s="161"/>
      <c r="BU432" s="161"/>
    </row>
    <row r="433" spans="56:73" ht="13.5">
      <c r="BD433" s="13" t="s">
        <v>251</v>
      </c>
      <c r="BE433" s="13" t="s">
        <v>252</v>
      </c>
      <c r="BF433" s="13" t="s">
        <v>5</v>
      </c>
      <c r="BG433" s="65">
        <v>1600</v>
      </c>
      <c r="BH433" s="66">
        <v>170</v>
      </c>
      <c r="BI433" s="66">
        <v>180</v>
      </c>
      <c r="BJ433" s="66">
        <v>190</v>
      </c>
      <c r="BK433" s="66">
        <v>180</v>
      </c>
      <c r="BL433" s="66">
        <v>190</v>
      </c>
      <c r="BM433" s="66">
        <v>200</v>
      </c>
      <c r="BN433" s="74"/>
      <c r="BO433" s="13" t="s">
        <v>251</v>
      </c>
      <c r="BP433" s="13" t="s">
        <v>252</v>
      </c>
      <c r="BQ433" s="160" t="s">
        <v>388</v>
      </c>
      <c r="BR433" s="161"/>
      <c r="BS433" s="161"/>
      <c r="BT433" s="161"/>
      <c r="BU433" s="161"/>
    </row>
    <row r="434" spans="56:73" ht="13.5">
      <c r="BD434" s="13" t="s">
        <v>239</v>
      </c>
      <c r="BE434" s="13" t="s">
        <v>240</v>
      </c>
      <c r="BF434" s="13" t="s">
        <v>5</v>
      </c>
      <c r="BG434" s="65">
        <v>1600</v>
      </c>
      <c r="BH434" s="66">
        <v>170</v>
      </c>
      <c r="BI434" s="66">
        <v>180</v>
      </c>
      <c r="BJ434" s="66">
        <v>190</v>
      </c>
      <c r="BK434" s="66">
        <v>180</v>
      </c>
      <c r="BL434" s="66">
        <v>190</v>
      </c>
      <c r="BM434" s="66">
        <v>200</v>
      </c>
      <c r="BN434" s="74"/>
      <c r="BO434" s="13" t="s">
        <v>239</v>
      </c>
      <c r="BP434" s="13" t="s">
        <v>240</v>
      </c>
      <c r="BQ434" s="160" t="s">
        <v>388</v>
      </c>
      <c r="BR434" s="161"/>
      <c r="BS434" s="161"/>
      <c r="BT434" s="161"/>
      <c r="BU434" s="161"/>
    </row>
    <row r="435" spans="56:69" ht="13.5">
      <c r="BD435" s="13" t="s">
        <v>193</v>
      </c>
      <c r="BE435" s="13" t="s">
        <v>194</v>
      </c>
      <c r="BF435" s="13" t="s">
        <v>5</v>
      </c>
      <c r="BG435" s="65">
        <v>1600</v>
      </c>
      <c r="BH435" s="66">
        <v>170</v>
      </c>
      <c r="BI435" s="66">
        <v>180</v>
      </c>
      <c r="BJ435" s="66">
        <v>190</v>
      </c>
      <c r="BK435" s="66">
        <v>180</v>
      </c>
      <c r="BL435" s="66">
        <v>190</v>
      </c>
      <c r="BM435" s="66">
        <v>200</v>
      </c>
      <c r="BN435" s="74"/>
      <c r="BO435" s="13" t="s">
        <v>193</v>
      </c>
      <c r="BP435" s="13" t="s">
        <v>194</v>
      </c>
      <c r="BQ435" s="3" t="s">
        <v>387</v>
      </c>
    </row>
    <row r="436" spans="56:69" ht="13.5">
      <c r="BD436" s="13" t="s">
        <v>183</v>
      </c>
      <c r="BE436" s="13" t="s">
        <v>184</v>
      </c>
      <c r="BF436" s="13" t="s">
        <v>5</v>
      </c>
      <c r="BG436" s="65">
        <v>1600</v>
      </c>
      <c r="BH436" s="66">
        <v>170</v>
      </c>
      <c r="BI436" s="66">
        <v>180</v>
      </c>
      <c r="BJ436" s="66">
        <v>190</v>
      </c>
      <c r="BK436" s="66">
        <v>180</v>
      </c>
      <c r="BL436" s="66">
        <v>190</v>
      </c>
      <c r="BM436" s="66">
        <v>200</v>
      </c>
      <c r="BN436" s="74"/>
      <c r="BO436" s="13" t="s">
        <v>183</v>
      </c>
      <c r="BP436" s="13" t="s">
        <v>184</v>
      </c>
      <c r="BQ436" s="3" t="s">
        <v>387</v>
      </c>
    </row>
    <row r="437" spans="56:69" ht="13.5">
      <c r="BD437" s="13" t="s">
        <v>243</v>
      </c>
      <c r="BE437" s="13" t="s">
        <v>244</v>
      </c>
      <c r="BF437" s="13" t="s">
        <v>5</v>
      </c>
      <c r="BG437" s="65">
        <v>1600</v>
      </c>
      <c r="BH437" s="66">
        <v>170</v>
      </c>
      <c r="BI437" s="66">
        <v>180</v>
      </c>
      <c r="BJ437" s="66">
        <v>190</v>
      </c>
      <c r="BK437" s="66">
        <v>180</v>
      </c>
      <c r="BL437" s="66">
        <v>190</v>
      </c>
      <c r="BM437" s="66">
        <v>200</v>
      </c>
      <c r="BN437" s="74"/>
      <c r="BO437" s="13" t="s">
        <v>243</v>
      </c>
      <c r="BP437" s="13" t="s">
        <v>244</v>
      </c>
      <c r="BQ437" s="3" t="s">
        <v>387</v>
      </c>
    </row>
    <row r="438" spans="56:73" ht="13.5">
      <c r="BD438" s="13" t="s">
        <v>235</v>
      </c>
      <c r="BE438" s="13" t="s">
        <v>236</v>
      </c>
      <c r="BF438" s="13" t="s">
        <v>5</v>
      </c>
      <c r="BG438" s="65">
        <v>1600</v>
      </c>
      <c r="BH438" s="66">
        <v>170</v>
      </c>
      <c r="BI438" s="66">
        <v>180</v>
      </c>
      <c r="BJ438" s="66">
        <v>190</v>
      </c>
      <c r="BK438" s="66">
        <v>180</v>
      </c>
      <c r="BL438" s="66">
        <v>190</v>
      </c>
      <c r="BM438" s="66">
        <v>200</v>
      </c>
      <c r="BN438" s="74"/>
      <c r="BO438" s="13" t="s">
        <v>235</v>
      </c>
      <c r="BP438" s="13" t="s">
        <v>236</v>
      </c>
      <c r="BQ438" s="160" t="s">
        <v>388</v>
      </c>
      <c r="BR438" s="161"/>
      <c r="BS438" s="161"/>
      <c r="BT438" s="161"/>
      <c r="BU438" s="161"/>
    </row>
    <row r="439" spans="56:73" ht="13.5">
      <c r="BD439" s="13" t="s">
        <v>187</v>
      </c>
      <c r="BE439" s="13" t="s">
        <v>188</v>
      </c>
      <c r="BF439" s="13" t="s">
        <v>5</v>
      </c>
      <c r="BG439" s="65">
        <v>1600</v>
      </c>
      <c r="BH439" s="66">
        <v>170</v>
      </c>
      <c r="BI439" s="66">
        <v>180</v>
      </c>
      <c r="BJ439" s="66">
        <v>190</v>
      </c>
      <c r="BK439" s="66">
        <v>180</v>
      </c>
      <c r="BL439" s="66">
        <v>190</v>
      </c>
      <c r="BM439" s="66">
        <v>200</v>
      </c>
      <c r="BN439" s="74"/>
      <c r="BO439" s="13" t="s">
        <v>187</v>
      </c>
      <c r="BP439" s="13" t="s">
        <v>188</v>
      </c>
      <c r="BQ439" s="160" t="s">
        <v>388</v>
      </c>
      <c r="BR439" s="161"/>
      <c r="BS439" s="161"/>
      <c r="BT439" s="161"/>
      <c r="BU439" s="161"/>
    </row>
    <row r="440" spans="56:73" ht="13.5">
      <c r="BD440" s="13" t="s">
        <v>249</v>
      </c>
      <c r="BE440" s="13" t="s">
        <v>250</v>
      </c>
      <c r="BF440" s="13" t="s">
        <v>5</v>
      </c>
      <c r="BG440" s="65">
        <v>1600</v>
      </c>
      <c r="BH440" s="66">
        <v>170</v>
      </c>
      <c r="BI440" s="66">
        <v>180</v>
      </c>
      <c r="BJ440" s="66">
        <v>190</v>
      </c>
      <c r="BK440" s="66">
        <v>180</v>
      </c>
      <c r="BL440" s="66">
        <v>190</v>
      </c>
      <c r="BM440" s="66">
        <v>200</v>
      </c>
      <c r="BN440" s="74"/>
      <c r="BO440" s="13" t="s">
        <v>249</v>
      </c>
      <c r="BP440" s="13" t="s">
        <v>250</v>
      </c>
      <c r="BQ440" s="160" t="s">
        <v>388</v>
      </c>
      <c r="BR440" s="161"/>
      <c r="BS440" s="161"/>
      <c r="BT440" s="161"/>
      <c r="BU440" s="161"/>
    </row>
    <row r="441" spans="56:73" ht="13.5">
      <c r="BD441" s="13" t="s">
        <v>189</v>
      </c>
      <c r="BE441" s="13" t="s">
        <v>190</v>
      </c>
      <c r="BF441" s="13" t="s">
        <v>5</v>
      </c>
      <c r="BG441" s="65">
        <v>1600</v>
      </c>
      <c r="BH441" s="66">
        <v>170</v>
      </c>
      <c r="BI441" s="66">
        <v>180</v>
      </c>
      <c r="BJ441" s="66">
        <v>190</v>
      </c>
      <c r="BK441" s="66">
        <v>180</v>
      </c>
      <c r="BL441" s="66">
        <v>190</v>
      </c>
      <c r="BM441" s="66">
        <v>200</v>
      </c>
      <c r="BN441" s="74"/>
      <c r="BO441" s="13" t="s">
        <v>189</v>
      </c>
      <c r="BP441" s="13" t="s">
        <v>190</v>
      </c>
      <c r="BQ441" s="160" t="s">
        <v>388</v>
      </c>
      <c r="BR441" s="161"/>
      <c r="BS441" s="161"/>
      <c r="BT441" s="161"/>
      <c r="BU441" s="161"/>
    </row>
    <row r="442" spans="56:73" ht="13.5">
      <c r="BD442" s="13" t="s">
        <v>185</v>
      </c>
      <c r="BE442" s="13" t="s">
        <v>186</v>
      </c>
      <c r="BF442" s="13" t="s">
        <v>5</v>
      </c>
      <c r="BG442" s="65">
        <v>1600</v>
      </c>
      <c r="BH442" s="66">
        <v>170</v>
      </c>
      <c r="BI442" s="66">
        <v>180</v>
      </c>
      <c r="BJ442" s="66">
        <v>190</v>
      </c>
      <c r="BK442" s="66">
        <v>180</v>
      </c>
      <c r="BL442" s="66">
        <v>190</v>
      </c>
      <c r="BM442" s="66">
        <v>200</v>
      </c>
      <c r="BN442" s="74"/>
      <c r="BO442" s="13" t="s">
        <v>185</v>
      </c>
      <c r="BP442" s="13" t="s">
        <v>186</v>
      </c>
      <c r="BQ442" s="160" t="s">
        <v>388</v>
      </c>
      <c r="BR442" s="161"/>
      <c r="BS442" s="161"/>
      <c r="BT442" s="161"/>
      <c r="BU442" s="161"/>
    </row>
  </sheetData>
  <sheetProtection/>
  <mergeCells count="426">
    <mergeCell ref="L30:L31"/>
    <mergeCell ref="M30:M31"/>
    <mergeCell ref="P58:W58"/>
    <mergeCell ref="R69:V70"/>
    <mergeCell ref="R48:V49"/>
    <mergeCell ref="R62:V62"/>
    <mergeCell ref="R66:V66"/>
    <mergeCell ref="R63:V65"/>
    <mergeCell ref="C37:N38"/>
    <mergeCell ref="B32:G32"/>
    <mergeCell ref="Y64:Z64"/>
    <mergeCell ref="Y65:Z65"/>
    <mergeCell ref="A1:K1"/>
    <mergeCell ref="B30:G31"/>
    <mergeCell ref="H30:H31"/>
    <mergeCell ref="I30:I31"/>
    <mergeCell ref="J30:J31"/>
    <mergeCell ref="K30:K31"/>
    <mergeCell ref="E5:H5"/>
    <mergeCell ref="G17:L17"/>
    <mergeCell ref="AL65:AM65"/>
    <mergeCell ref="AL62:AN62"/>
    <mergeCell ref="AL66:AM66"/>
    <mergeCell ref="AD63:AI66"/>
    <mergeCell ref="T317:X317"/>
    <mergeCell ref="T318:X318"/>
    <mergeCell ref="Z316:AA316"/>
    <mergeCell ref="R313:V314"/>
    <mergeCell ref="T316:X316"/>
    <mergeCell ref="Z317:AA317"/>
    <mergeCell ref="Z318:AA318"/>
    <mergeCell ref="V19:AE21"/>
    <mergeCell ref="R306:V307"/>
    <mergeCell ref="AB305:AD305"/>
    <mergeCell ref="AD69:AG69"/>
    <mergeCell ref="AD70:AD79"/>
    <mergeCell ref="AE70:AG70"/>
    <mergeCell ref="R292:V293"/>
    <mergeCell ref="W63:X63"/>
    <mergeCell ref="W64:X64"/>
    <mergeCell ref="W65:X65"/>
    <mergeCell ref="AG305:AI305"/>
    <mergeCell ref="R308:V309"/>
    <mergeCell ref="W66:X66"/>
    <mergeCell ref="Y66:Z66"/>
    <mergeCell ref="T296:X296"/>
    <mergeCell ref="T295:X295"/>
    <mergeCell ref="Q305:V305"/>
    <mergeCell ref="T297:X297"/>
    <mergeCell ref="AK311:AM311"/>
    <mergeCell ref="AP311:AQ311"/>
    <mergeCell ref="AG309:AI309"/>
    <mergeCell ref="AF19:AG21"/>
    <mergeCell ref="AK307:AM307"/>
    <mergeCell ref="AK309:AM309"/>
    <mergeCell ref="AP309:AQ309"/>
    <mergeCell ref="AP307:AQ307"/>
    <mergeCell ref="AH297:AI297"/>
    <mergeCell ref="AL293:AM293"/>
    <mergeCell ref="R310:V311"/>
    <mergeCell ref="AG311:AI311"/>
    <mergeCell ref="AB307:AD307"/>
    <mergeCell ref="AB309:AD309"/>
    <mergeCell ref="AG307:AI307"/>
    <mergeCell ref="AB311:AD311"/>
    <mergeCell ref="BB54:BC54"/>
    <mergeCell ref="AX51:AZ51"/>
    <mergeCell ref="AH69:AN69"/>
    <mergeCell ref="AP69:AR69"/>
    <mergeCell ref="AT69:AV69"/>
    <mergeCell ref="AX69:BA69"/>
    <mergeCell ref="AE54:AL54"/>
    <mergeCell ref="AM54:AQ54"/>
    <mergeCell ref="AQ66:AS66"/>
    <mergeCell ref="AQ63:AS63"/>
    <mergeCell ref="AH62:AI62"/>
    <mergeCell ref="AH293:AI293"/>
    <mergeCell ref="Y63:Z63"/>
    <mergeCell ref="Z74:AA74"/>
    <mergeCell ref="Y62:AA62"/>
    <mergeCell ref="AD293:AD302"/>
    <mergeCell ref="AE302:AL302"/>
    <mergeCell ref="AH76:AI76"/>
    <mergeCell ref="AH77:AI77"/>
    <mergeCell ref="AL297:AM297"/>
    <mergeCell ref="AH70:AI70"/>
    <mergeCell ref="AL70:AM70"/>
    <mergeCell ref="AP70:AQ70"/>
    <mergeCell ref="P282:W282"/>
    <mergeCell ref="BO311:BO315"/>
    <mergeCell ref="BP311:BP315"/>
    <mergeCell ref="AH19:AJ21"/>
    <mergeCell ref="AK19:AK21"/>
    <mergeCell ref="AL19:AL21"/>
    <mergeCell ref="AO19:AQ21"/>
    <mergeCell ref="AM19:AN21"/>
    <mergeCell ref="AR19:AR21"/>
    <mergeCell ref="AS19:AS21"/>
    <mergeCell ref="AT70:AU70"/>
    <mergeCell ref="AX70:AZ70"/>
    <mergeCell ref="AX19:AX21"/>
    <mergeCell ref="AT19:AW21"/>
    <mergeCell ref="AX46:BA46"/>
    <mergeCell ref="AX47:AZ47"/>
    <mergeCell ref="AT48:AU48"/>
    <mergeCell ref="AS54:AU54"/>
    <mergeCell ref="AQ64:AS64"/>
    <mergeCell ref="AQ65:AS65"/>
    <mergeCell ref="AQ62:AS62"/>
    <mergeCell ref="T74:X74"/>
    <mergeCell ref="AL71:AM71"/>
    <mergeCell ref="AP71:AQ71"/>
    <mergeCell ref="AT71:AU71"/>
    <mergeCell ref="T72:X72"/>
    <mergeCell ref="Z72:AA72"/>
    <mergeCell ref="AH72:AI72"/>
    <mergeCell ref="T73:X73"/>
    <mergeCell ref="Z73:AA73"/>
    <mergeCell ref="AH73:AI73"/>
    <mergeCell ref="AT72:AU72"/>
    <mergeCell ref="AX72:AZ72"/>
    <mergeCell ref="AP314:AQ314"/>
    <mergeCell ref="AX74:AZ74"/>
    <mergeCell ref="AP75:AQ75"/>
    <mergeCell ref="AT75:AU75"/>
    <mergeCell ref="AX75:AZ75"/>
    <mergeCell ref="AP305:AQ305"/>
    <mergeCell ref="AT73:AU73"/>
    <mergeCell ref="AX73:AZ73"/>
    <mergeCell ref="BB323:BC323"/>
    <mergeCell ref="AX322:AZ322"/>
    <mergeCell ref="AL314:AM314"/>
    <mergeCell ref="AP46:AR46"/>
    <mergeCell ref="AD46:AG46"/>
    <mergeCell ref="AH46:AN46"/>
    <mergeCell ref="AH74:AI74"/>
    <mergeCell ref="AL74:AM74"/>
    <mergeCell ref="AH47:AI47"/>
    <mergeCell ref="AL47:AM47"/>
    <mergeCell ref="AE52:AG52"/>
    <mergeCell ref="AH52:AW52"/>
    <mergeCell ref="AS323:AU323"/>
    <mergeCell ref="AP315:AQ315"/>
    <mergeCell ref="AL318:AM318"/>
    <mergeCell ref="AH318:AI318"/>
    <mergeCell ref="AH48:AI48"/>
    <mergeCell ref="AL48:AM48"/>
    <mergeCell ref="AE314:AG314"/>
    <mergeCell ref="AX323:AZ323"/>
    <mergeCell ref="AL321:AM321"/>
    <mergeCell ref="AP321:AQ321"/>
    <mergeCell ref="AT319:AU319"/>
    <mergeCell ref="AT321:AU321"/>
    <mergeCell ref="AH321:AI321"/>
    <mergeCell ref="AL316:AM316"/>
    <mergeCell ref="AT315:AU315"/>
    <mergeCell ref="AP313:AR313"/>
    <mergeCell ref="AE51:AG51"/>
    <mergeCell ref="AH51:AW51"/>
    <mergeCell ref="AE53:AL53"/>
    <mergeCell ref="AM53:AW53"/>
    <mergeCell ref="AD62:AF62"/>
    <mergeCell ref="AP74:AQ74"/>
    <mergeCell ref="AT74:AU74"/>
    <mergeCell ref="AH75:AI75"/>
    <mergeCell ref="AH316:AI316"/>
    <mergeCell ref="AL315:AM315"/>
    <mergeCell ref="BB302:BC302"/>
    <mergeCell ref="AP317:AQ317"/>
    <mergeCell ref="AT314:AU314"/>
    <mergeCell ref="AX314:AZ314"/>
    <mergeCell ref="AX315:AZ315"/>
    <mergeCell ref="AX316:AZ316"/>
    <mergeCell ref="AX313:BA313"/>
    <mergeCell ref="AT313:AV313"/>
    <mergeCell ref="AH317:AI317"/>
    <mergeCell ref="AL317:AM317"/>
    <mergeCell ref="AH319:AI319"/>
    <mergeCell ref="AL319:AM319"/>
    <mergeCell ref="AX319:AZ319"/>
    <mergeCell ref="AX321:AZ321"/>
    <mergeCell ref="AH320:AI320"/>
    <mergeCell ref="AL320:AM320"/>
    <mergeCell ref="AP320:AQ320"/>
    <mergeCell ref="AT320:AU320"/>
    <mergeCell ref="AX320:AZ320"/>
    <mergeCell ref="AP319:AQ319"/>
    <mergeCell ref="AX318:AZ318"/>
    <mergeCell ref="AX317:AZ317"/>
    <mergeCell ref="AP318:AQ318"/>
    <mergeCell ref="AT318:AU318"/>
    <mergeCell ref="AX311:AZ311"/>
    <mergeCell ref="AE294:AG300"/>
    <mergeCell ref="AP296:AQ296"/>
    <mergeCell ref="AH295:AI295"/>
    <mergeCell ref="AL295:AM295"/>
    <mergeCell ref="AH296:AI296"/>
    <mergeCell ref="AP298:AQ298"/>
    <mergeCell ref="AP297:AQ297"/>
    <mergeCell ref="AH299:AI299"/>
    <mergeCell ref="AK305:AM305"/>
    <mergeCell ref="AM18:AR18"/>
    <mergeCell ref="AL76:AM76"/>
    <mergeCell ref="AP76:AQ76"/>
    <mergeCell ref="AL77:AM77"/>
    <mergeCell ref="AL75:AM75"/>
    <mergeCell ref="AP47:AQ47"/>
    <mergeCell ref="AL73:AM73"/>
    <mergeCell ref="AP73:AQ73"/>
    <mergeCell ref="AP72:AQ72"/>
    <mergeCell ref="AL72:AM72"/>
    <mergeCell ref="Z297:AA297"/>
    <mergeCell ref="AE47:AG47"/>
    <mergeCell ref="AD292:AG292"/>
    <mergeCell ref="AH292:AN292"/>
    <mergeCell ref="AE48:AG50"/>
    <mergeCell ref="AL49:AM49"/>
    <mergeCell ref="AH50:AI50"/>
    <mergeCell ref="AD47:AD54"/>
    <mergeCell ref="AE293:AG293"/>
    <mergeCell ref="AH294:AI294"/>
    <mergeCell ref="AM14:AN14"/>
    <mergeCell ref="AM302:AQ302"/>
    <mergeCell ref="AX299:AZ299"/>
    <mergeCell ref="AX294:AZ294"/>
    <mergeCell ref="AL50:AM50"/>
    <mergeCell ref="AT46:AV46"/>
    <mergeCell ref="AT47:AU47"/>
    <mergeCell ref="AL294:AM294"/>
    <mergeCell ref="AP48:AQ48"/>
    <mergeCell ref="AT76:AU76"/>
    <mergeCell ref="AX307:AZ307"/>
    <mergeCell ref="AX50:AZ50"/>
    <mergeCell ref="AX49:AZ49"/>
    <mergeCell ref="AT292:AV292"/>
    <mergeCell ref="AT307:AV307"/>
    <mergeCell ref="AT299:AU299"/>
    <mergeCell ref="AX52:AZ52"/>
    <mergeCell ref="AX53:AZ53"/>
    <mergeCell ref="AX54:AZ54"/>
    <mergeCell ref="AM301:AW301"/>
    <mergeCell ref="BT4:CN4"/>
    <mergeCell ref="CM6:CM7"/>
    <mergeCell ref="CN6:CN7"/>
    <mergeCell ref="CG6:CG7"/>
    <mergeCell ref="CK6:CK7"/>
    <mergeCell ref="CJ6:CJ7"/>
    <mergeCell ref="CI6:CI7"/>
    <mergeCell ref="CH6:CH7"/>
    <mergeCell ref="Q8:T8"/>
    <mergeCell ref="B21:N21"/>
    <mergeCell ref="CL6:CL7"/>
    <mergeCell ref="CA6:CB6"/>
    <mergeCell ref="CC6:CD6"/>
    <mergeCell ref="BD3:BD7"/>
    <mergeCell ref="BG5:BI5"/>
    <mergeCell ref="BG6:BG7"/>
    <mergeCell ref="BH6:BI6"/>
    <mergeCell ref="BE3:BE7"/>
    <mergeCell ref="AP50:AQ50"/>
    <mergeCell ref="AJ63:AK66"/>
    <mergeCell ref="AO63:AP66"/>
    <mergeCell ref="AP299:AQ299"/>
    <mergeCell ref="AL299:AM299"/>
    <mergeCell ref="AP295:AQ295"/>
    <mergeCell ref="AP293:AQ293"/>
    <mergeCell ref="AL296:AM296"/>
    <mergeCell ref="AL63:AM63"/>
    <mergeCell ref="AL64:AM64"/>
    <mergeCell ref="BG3:CN3"/>
    <mergeCell ref="CE6:CF6"/>
    <mergeCell ref="BL6:BS6"/>
    <mergeCell ref="BG4:BS4"/>
    <mergeCell ref="BL5:BS5"/>
    <mergeCell ref="BJ6:BJ7"/>
    <mergeCell ref="BK6:BK7"/>
    <mergeCell ref="BJ5:BK5"/>
    <mergeCell ref="CG5:CN5"/>
    <mergeCell ref="BT5:CF5"/>
    <mergeCell ref="AP292:AR292"/>
    <mergeCell ref="AX300:AZ300"/>
    <mergeCell ref="AX293:AZ293"/>
    <mergeCell ref="AX298:AZ298"/>
    <mergeCell ref="AP294:AQ294"/>
    <mergeCell ref="BW6:BX6"/>
    <mergeCell ref="BY6:BZ6"/>
    <mergeCell ref="AX301:AZ301"/>
    <mergeCell ref="AX292:BA292"/>
    <mergeCell ref="BT6:BT7"/>
    <mergeCell ref="BU6:BV6"/>
    <mergeCell ref="BF3:BF7"/>
    <mergeCell ref="AX48:AZ48"/>
    <mergeCell ref="AT18:AX18"/>
    <mergeCell ref="AX76:AZ76"/>
    <mergeCell ref="P46:W46"/>
    <mergeCell ref="AP77:AQ77"/>
    <mergeCell ref="B28:G29"/>
    <mergeCell ref="P2:BC3"/>
    <mergeCell ref="AB63:AC66"/>
    <mergeCell ref="B3:K3"/>
    <mergeCell ref="AH49:AI49"/>
    <mergeCell ref="AT49:AU49"/>
    <mergeCell ref="AT50:AU50"/>
    <mergeCell ref="AP49:AQ49"/>
    <mergeCell ref="B7:K7"/>
    <mergeCell ref="B15:K15"/>
    <mergeCell ref="B11:K11"/>
    <mergeCell ref="L29:M29"/>
    <mergeCell ref="H28:M28"/>
    <mergeCell ref="G19:L19"/>
    <mergeCell ref="G18:L18"/>
    <mergeCell ref="BG312:BM312"/>
    <mergeCell ref="BG313:BM313"/>
    <mergeCell ref="H29:I29"/>
    <mergeCell ref="J29:K29"/>
    <mergeCell ref="AT77:AU77"/>
    <mergeCell ref="BD311:BD315"/>
    <mergeCell ref="AD313:AG313"/>
    <mergeCell ref="AD314:AD323"/>
    <mergeCell ref="AE323:AL323"/>
    <mergeCell ref="AM323:AQ323"/>
    <mergeCell ref="AH313:AN313"/>
    <mergeCell ref="AE322:AL322"/>
    <mergeCell ref="AM322:AW322"/>
    <mergeCell ref="AS302:AU302"/>
    <mergeCell ref="AT305:AV305"/>
    <mergeCell ref="AH314:AI314"/>
    <mergeCell ref="AH315:AI315"/>
    <mergeCell ref="AT311:AV311"/>
    <mergeCell ref="AP316:AQ316"/>
    <mergeCell ref="AE315:AG321"/>
    <mergeCell ref="Q4:T4"/>
    <mergeCell ref="V4:AF4"/>
    <mergeCell ref="Q6:T6"/>
    <mergeCell ref="V6:W6"/>
    <mergeCell ref="P11:W11"/>
    <mergeCell ref="V8:W8"/>
    <mergeCell ref="AI14:AL14"/>
    <mergeCell ref="AF18:AK18"/>
    <mergeCell ref="X8:Y8"/>
    <mergeCell ref="Y13:AB13"/>
    <mergeCell ref="Y14:AB14"/>
    <mergeCell ref="AD13:AE13"/>
    <mergeCell ref="AD14:AE14"/>
    <mergeCell ref="V18:AE18"/>
    <mergeCell ref="AX77:AZ77"/>
    <mergeCell ref="AE78:AL78"/>
    <mergeCell ref="AM78:AW78"/>
    <mergeCell ref="AX78:AZ78"/>
    <mergeCell ref="AE71:AG77"/>
    <mergeCell ref="AH71:AI71"/>
    <mergeCell ref="AX71:AZ71"/>
    <mergeCell ref="AE79:AL79"/>
    <mergeCell ref="AM79:AQ79"/>
    <mergeCell ref="AS79:AU79"/>
    <mergeCell ref="AX79:AZ79"/>
    <mergeCell ref="BB79:BC79"/>
    <mergeCell ref="BB309:BC309"/>
    <mergeCell ref="BB311:BC311"/>
    <mergeCell ref="AT317:AU317"/>
    <mergeCell ref="AT316:AU316"/>
    <mergeCell ref="AX309:AZ309"/>
    <mergeCell ref="AT309:AV309"/>
    <mergeCell ref="AX295:AZ295"/>
    <mergeCell ref="AT296:AU296"/>
    <mergeCell ref="AT295:AU295"/>
    <mergeCell ref="AT294:AU294"/>
    <mergeCell ref="AT293:AU293"/>
    <mergeCell ref="AL298:AM298"/>
    <mergeCell ref="AH298:AI298"/>
    <mergeCell ref="AT298:AU298"/>
    <mergeCell ref="AT297:AU297"/>
    <mergeCell ref="AX305:AZ305"/>
    <mergeCell ref="AP300:AQ300"/>
    <mergeCell ref="Z295:AA295"/>
    <mergeCell ref="AT300:AU300"/>
    <mergeCell ref="Z296:AA296"/>
    <mergeCell ref="AX302:AZ302"/>
    <mergeCell ref="AX297:AZ297"/>
    <mergeCell ref="AX296:AZ296"/>
    <mergeCell ref="AH300:AN300"/>
    <mergeCell ref="AE301:AL301"/>
    <mergeCell ref="BB307:BC307"/>
    <mergeCell ref="BQ358:BU358"/>
    <mergeCell ref="BQ391:BU391"/>
    <mergeCell ref="BQ395:BU395"/>
    <mergeCell ref="BE311:BE315"/>
    <mergeCell ref="BF311:BF315"/>
    <mergeCell ref="BG311:BM311"/>
    <mergeCell ref="BG314:BG315"/>
    <mergeCell ref="BH314:BJ314"/>
    <mergeCell ref="BK314:BM314"/>
    <mergeCell ref="BQ396:BU396"/>
    <mergeCell ref="BQ397:BU397"/>
    <mergeCell ref="BQ398:BU398"/>
    <mergeCell ref="BQ399:BU399"/>
    <mergeCell ref="BQ401:BU401"/>
    <mergeCell ref="BQ402:BU402"/>
    <mergeCell ref="BQ403:BU403"/>
    <mergeCell ref="BQ404:BU404"/>
    <mergeCell ref="BQ405:BU405"/>
    <mergeCell ref="BQ406:BU406"/>
    <mergeCell ref="BQ409:BU409"/>
    <mergeCell ref="BQ410:BU410"/>
    <mergeCell ref="BQ411:BU411"/>
    <mergeCell ref="BQ414:BU414"/>
    <mergeCell ref="BQ415:BU415"/>
    <mergeCell ref="BQ416:BU416"/>
    <mergeCell ref="BQ417:BU417"/>
    <mergeCell ref="BQ418:BU418"/>
    <mergeCell ref="BQ419:BU419"/>
    <mergeCell ref="BQ420:BU420"/>
    <mergeCell ref="BQ421:BU421"/>
    <mergeCell ref="BQ422:BU422"/>
    <mergeCell ref="BQ423:BU423"/>
    <mergeCell ref="BQ424:BU424"/>
    <mergeCell ref="BQ427:BU427"/>
    <mergeCell ref="BQ430:BU430"/>
    <mergeCell ref="BQ432:BU432"/>
    <mergeCell ref="BQ433:BU433"/>
    <mergeCell ref="BQ434:BU434"/>
    <mergeCell ref="BQ442:BU442"/>
    <mergeCell ref="BQ438:BU438"/>
    <mergeCell ref="BQ439:BU439"/>
    <mergeCell ref="BQ440:BU440"/>
    <mergeCell ref="BQ441:BU44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2"/>
  <colBreaks count="2" manualBreakCount="2">
    <brk id="15" min="1" max="132" man="1"/>
    <brk id="7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南丹市</dc:creator>
  <cp:keywords/>
  <dc:description/>
  <cp:lastModifiedBy>南丹市</cp:lastModifiedBy>
  <cp:lastPrinted>2012-03-16T08:24:24Z</cp:lastPrinted>
  <dcterms:created xsi:type="dcterms:W3CDTF">2010-01-21T02:08:33Z</dcterms:created>
  <dcterms:modified xsi:type="dcterms:W3CDTF">2012-03-16T08:27:15Z</dcterms:modified>
  <cp:category/>
  <cp:version/>
  <cp:contentType/>
  <cp:contentStatus/>
</cp:coreProperties>
</file>