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CD4" lockStructure="1"/>
  <bookViews>
    <workbookView xWindow="690" yWindow="495" windowWidth="20565" windowHeight="10020"/>
  </bookViews>
  <sheets>
    <sheet name="上下水道料金計算表" sheetId="4" r:id="rId1"/>
    <sheet name="早見表" sheetId="3" r:id="rId2"/>
    <sheet name="計算票" sheetId="1" state="hidden" r:id="rId3"/>
    <sheet name="単価明細" sheetId="2" state="hidden" r:id="rId4"/>
  </sheets>
  <definedNames>
    <definedName name="_xlnm.Print_Area" localSheetId="2">計算票!$A$1:$AA$257</definedName>
    <definedName name="_xlnm.Print_Area" localSheetId="0">上下水道料金計算表!$P$3:$BB$47</definedName>
    <definedName name="_xlnm.Print_Area" localSheetId="1">早見表!$C$9:$N$62</definedName>
    <definedName name="_xlnm.Print_Titles" localSheetId="0">上下水道料金計算表!$BD:$BE</definedName>
    <definedName name="Z_43363757_5F37_483A_8747_AB82EAA7A4B1_.wvu.Cols" localSheetId="0" hidden="1">上下水道料金計算表!$BD:$CK</definedName>
    <definedName name="Z_43363757_5F37_483A_8747_AB82EAA7A4B1_.wvu.PrintArea" localSheetId="0" hidden="1">上下水道料金計算表!$P$3:$BC$49</definedName>
    <definedName name="Z_43363757_5F37_483A_8747_AB82EAA7A4B1_.wvu.PrintTitles" localSheetId="0" hidden="1">上下水道料金計算表!$BD:$BE</definedName>
  </definedNames>
  <calcPr calcId="145621"/>
</workbook>
</file>

<file path=xl/calcChain.xml><?xml version="1.0" encoding="utf-8"?>
<calcChain xmlns="http://schemas.openxmlformats.org/spreadsheetml/2006/main">
  <c r="D10" i="3" l="1"/>
  <c r="C6" i="3" l="1"/>
  <c r="L7" i="4" l="1"/>
  <c r="C5" i="3"/>
  <c r="C4" i="3"/>
  <c r="E7" i="4" l="1"/>
  <c r="V5" i="4" s="1"/>
  <c r="V7" i="4"/>
  <c r="AD12" i="4" s="1"/>
  <c r="V9" i="4"/>
  <c r="F18" i="4"/>
  <c r="AP22" i="4"/>
  <c r="AT22" i="4"/>
  <c r="AX22" i="4" s="1"/>
  <c r="AT23" i="4"/>
  <c r="AT24" i="4"/>
  <c r="E25" i="4"/>
  <c r="AP25" i="4"/>
  <c r="AP24" i="4" s="1"/>
  <c r="AT25" i="4"/>
  <c r="AX27" i="4"/>
  <c r="AX32" i="4"/>
  <c r="Z35" i="4"/>
  <c r="Z36" i="4"/>
  <c r="Z37" i="4" l="1"/>
  <c r="AD13" i="4" s="1"/>
  <c r="AM13" i="4" s="1"/>
  <c r="AX25" i="4"/>
  <c r="AP23" i="4"/>
  <c r="AX23" i="4" s="1"/>
  <c r="AX24" i="4"/>
  <c r="AP37" i="4" l="1"/>
  <c r="AX37" i="4" s="1"/>
  <c r="AP35" i="4"/>
  <c r="AX35" i="4" s="1"/>
  <c r="AP36" i="4"/>
  <c r="AX36" i="4" s="1"/>
  <c r="AP39" i="4"/>
  <c r="AX39" i="4" s="1"/>
  <c r="AP34" i="4"/>
  <c r="AX34" i="4" s="1"/>
  <c r="AP33" i="4"/>
  <c r="AX33" i="4" s="1"/>
  <c r="AP38" i="4"/>
  <c r="AX38" i="4" s="1"/>
  <c r="AX26" i="4"/>
  <c r="AX28" i="4" s="1"/>
  <c r="F12" i="3"/>
  <c r="B4" i="1"/>
  <c r="F11" i="3"/>
  <c r="I12" i="3"/>
  <c r="B3" i="1"/>
  <c r="K37" i="1" s="1"/>
  <c r="B2" i="1"/>
  <c r="B1" i="1"/>
  <c r="V5" i="1" s="1"/>
  <c r="AS29" i="4" l="1"/>
  <c r="AX29" i="4" s="1"/>
  <c r="AH16" i="4" s="1"/>
  <c r="H32" i="4" s="1"/>
  <c r="AX40" i="4"/>
  <c r="N5" i="1"/>
  <c r="K90" i="1"/>
  <c r="K26" i="1"/>
  <c r="K208" i="1"/>
  <c r="K154" i="1"/>
  <c r="K250" i="1"/>
  <c r="K197" i="1"/>
  <c r="K133" i="1"/>
  <c r="K80" i="1"/>
  <c r="K240" i="1"/>
  <c r="K176" i="1"/>
  <c r="K122" i="1"/>
  <c r="K69" i="1"/>
  <c r="K218" i="1"/>
  <c r="K165" i="1"/>
  <c r="K112" i="1"/>
  <c r="B84" i="1"/>
  <c r="B144" i="1"/>
  <c r="B56" i="1"/>
  <c r="B230" i="1"/>
  <c r="B187" i="1"/>
  <c r="B219" i="1"/>
  <c r="B176" i="1"/>
  <c r="B134" i="1"/>
  <c r="B24" i="1"/>
  <c r="B251" i="1"/>
  <c r="B208" i="1"/>
  <c r="B166" i="1"/>
  <c r="B120" i="1"/>
  <c r="B240" i="1"/>
  <c r="B198" i="1"/>
  <c r="B155" i="1"/>
  <c r="B88" i="1"/>
  <c r="B250" i="1"/>
  <c r="B239" i="1"/>
  <c r="B228" i="1"/>
  <c r="B218" i="1"/>
  <c r="B207" i="1"/>
  <c r="B196" i="1"/>
  <c r="B186" i="1"/>
  <c r="B175" i="1"/>
  <c r="B164" i="1"/>
  <c r="B154" i="1"/>
  <c r="B143" i="1"/>
  <c r="B132" i="1"/>
  <c r="B116" i="1"/>
  <c r="B52" i="1"/>
  <c r="B20" i="1"/>
  <c r="B256" i="1"/>
  <c r="B246" i="1"/>
  <c r="B235" i="1"/>
  <c r="B224" i="1"/>
  <c r="B214" i="1"/>
  <c r="B203" i="1"/>
  <c r="B192" i="1"/>
  <c r="B182" i="1"/>
  <c r="B171" i="1"/>
  <c r="B160" i="1"/>
  <c r="B150" i="1"/>
  <c r="B139" i="1"/>
  <c r="B128" i="1"/>
  <c r="B104" i="1"/>
  <c r="B72" i="1"/>
  <c r="B40" i="1"/>
  <c r="B255" i="1"/>
  <c r="B244" i="1"/>
  <c r="B234" i="1"/>
  <c r="B223" i="1"/>
  <c r="B212" i="1"/>
  <c r="B202" i="1"/>
  <c r="B191" i="1"/>
  <c r="B180" i="1"/>
  <c r="B170" i="1"/>
  <c r="B159" i="1"/>
  <c r="B148" i="1"/>
  <c r="B138" i="1"/>
  <c r="B126" i="1"/>
  <c r="B100" i="1"/>
  <c r="B68" i="1"/>
  <c r="B36" i="1"/>
  <c r="B19" i="1"/>
  <c r="B23" i="1"/>
  <c r="B27" i="1"/>
  <c r="B31" i="1"/>
  <c r="B35" i="1"/>
  <c r="B39" i="1"/>
  <c r="B43" i="1"/>
  <c r="B47" i="1"/>
  <c r="B51" i="1"/>
  <c r="B55" i="1"/>
  <c r="B59" i="1"/>
  <c r="B63" i="1"/>
  <c r="B67" i="1"/>
  <c r="B71" i="1"/>
  <c r="B75" i="1"/>
  <c r="B79" i="1"/>
  <c r="B83" i="1"/>
  <c r="B87" i="1"/>
  <c r="B91" i="1"/>
  <c r="B95" i="1"/>
  <c r="B99" i="1"/>
  <c r="B103" i="1"/>
  <c r="B107" i="1"/>
  <c r="B111" i="1"/>
  <c r="B115" i="1"/>
  <c r="B119" i="1"/>
  <c r="B123" i="1"/>
  <c r="B127" i="1"/>
  <c r="B21" i="1"/>
  <c r="B25" i="1"/>
  <c r="B29" i="1"/>
  <c r="B33" i="1"/>
  <c r="B37" i="1"/>
  <c r="B41" i="1"/>
  <c r="B45" i="1"/>
  <c r="B49" i="1"/>
  <c r="B53" i="1"/>
  <c r="B57" i="1"/>
  <c r="B61" i="1"/>
  <c r="B65" i="1"/>
  <c r="B69" i="1"/>
  <c r="B73" i="1"/>
  <c r="B77" i="1"/>
  <c r="B81" i="1"/>
  <c r="B85" i="1"/>
  <c r="B89" i="1"/>
  <c r="B93" i="1"/>
  <c r="B97" i="1"/>
  <c r="B101" i="1"/>
  <c r="B105" i="1"/>
  <c r="B109" i="1"/>
  <c r="B113" i="1"/>
  <c r="B117" i="1"/>
  <c r="B121" i="1"/>
  <c r="B125" i="1"/>
  <c r="B129" i="1"/>
  <c r="B133" i="1"/>
  <c r="B137" i="1"/>
  <c r="B141" i="1"/>
  <c r="B145" i="1"/>
  <c r="B149" i="1"/>
  <c r="B153" i="1"/>
  <c r="B157" i="1"/>
  <c r="B161" i="1"/>
  <c r="B165" i="1"/>
  <c r="B169" i="1"/>
  <c r="B173" i="1"/>
  <c r="B177" i="1"/>
  <c r="B181" i="1"/>
  <c r="B185" i="1"/>
  <c r="B189" i="1"/>
  <c r="B193" i="1"/>
  <c r="B197" i="1"/>
  <c r="B201" i="1"/>
  <c r="B205" i="1"/>
  <c r="B209" i="1"/>
  <c r="B213" i="1"/>
  <c r="B217" i="1"/>
  <c r="B221" i="1"/>
  <c r="B225" i="1"/>
  <c r="B229" i="1"/>
  <c r="B233" i="1"/>
  <c r="B237" i="1"/>
  <c r="B241" i="1"/>
  <c r="B245" i="1"/>
  <c r="B249" i="1"/>
  <c r="B253" i="1"/>
  <c r="B257" i="1"/>
  <c r="B22" i="1"/>
  <c r="B26" i="1"/>
  <c r="B30" i="1"/>
  <c r="B34" i="1"/>
  <c r="B38" i="1"/>
  <c r="B42" i="1"/>
  <c r="B46" i="1"/>
  <c r="B50" i="1"/>
  <c r="B54" i="1"/>
  <c r="B58" i="1"/>
  <c r="B62" i="1"/>
  <c r="B66" i="1"/>
  <c r="B70" i="1"/>
  <c r="B74" i="1"/>
  <c r="B78" i="1"/>
  <c r="B82" i="1"/>
  <c r="B86" i="1"/>
  <c r="B90" i="1"/>
  <c r="B94" i="1"/>
  <c r="B98" i="1"/>
  <c r="B102" i="1"/>
  <c r="B106" i="1"/>
  <c r="B110" i="1"/>
  <c r="B114" i="1"/>
  <c r="B118" i="1"/>
  <c r="B254" i="1"/>
  <c r="B248" i="1"/>
  <c r="B243" i="1"/>
  <c r="B238" i="1"/>
  <c r="B232" i="1"/>
  <c r="B227" i="1"/>
  <c r="B222" i="1"/>
  <c r="B216" i="1"/>
  <c r="B211" i="1"/>
  <c r="B206" i="1"/>
  <c r="B200" i="1"/>
  <c r="B195" i="1"/>
  <c r="B190" i="1"/>
  <c r="B184" i="1"/>
  <c r="B179" i="1"/>
  <c r="B174" i="1"/>
  <c r="B168" i="1"/>
  <c r="B163" i="1"/>
  <c r="B158" i="1"/>
  <c r="B152" i="1"/>
  <c r="B147" i="1"/>
  <c r="B142" i="1"/>
  <c r="B136" i="1"/>
  <c r="B131" i="1"/>
  <c r="B124" i="1"/>
  <c r="B112" i="1"/>
  <c r="B96" i="1"/>
  <c r="B80" i="1"/>
  <c r="B64" i="1"/>
  <c r="B48" i="1"/>
  <c r="B32" i="1"/>
  <c r="B18" i="1"/>
  <c r="B252" i="1"/>
  <c r="B247" i="1"/>
  <c r="B242" i="1"/>
  <c r="B236" i="1"/>
  <c r="B231" i="1"/>
  <c r="B226" i="1"/>
  <c r="B220" i="1"/>
  <c r="B215" i="1"/>
  <c r="B210" i="1"/>
  <c r="B204" i="1"/>
  <c r="B199" i="1"/>
  <c r="B194" i="1"/>
  <c r="B188" i="1"/>
  <c r="B183" i="1"/>
  <c r="B178" i="1"/>
  <c r="B172" i="1"/>
  <c r="B167" i="1"/>
  <c r="B162" i="1"/>
  <c r="B156" i="1"/>
  <c r="B151" i="1"/>
  <c r="B146" i="1"/>
  <c r="B140" i="1"/>
  <c r="B135" i="1"/>
  <c r="B130" i="1"/>
  <c r="B122" i="1"/>
  <c r="B108" i="1"/>
  <c r="B92" i="1"/>
  <c r="B76" i="1"/>
  <c r="B60" i="1"/>
  <c r="B44" i="1"/>
  <c r="B28" i="1"/>
  <c r="C203" i="1"/>
  <c r="O203" i="1" s="1"/>
  <c r="C119" i="1"/>
  <c r="O119" i="1" s="1"/>
  <c r="C34" i="1"/>
  <c r="O34" i="1" s="1"/>
  <c r="C246" i="1"/>
  <c r="O246" i="1" s="1"/>
  <c r="C171" i="1"/>
  <c r="O171" i="1" s="1"/>
  <c r="C87" i="1"/>
  <c r="O87" i="1" s="1"/>
  <c r="C238" i="1"/>
  <c r="O238" i="1" s="1"/>
  <c r="C162" i="1"/>
  <c r="O162" i="1" s="1"/>
  <c r="C75" i="1"/>
  <c r="O75" i="1" s="1"/>
  <c r="C214" i="1"/>
  <c r="O214" i="1" s="1"/>
  <c r="C130" i="1"/>
  <c r="O130" i="1" s="1"/>
  <c r="C43" i="1"/>
  <c r="O43" i="1" s="1"/>
  <c r="C8" i="1"/>
  <c r="O8" i="1" s="1"/>
  <c r="C14" i="1"/>
  <c r="O14" i="1" s="1"/>
  <c r="C22" i="1"/>
  <c r="O22" i="1" s="1"/>
  <c r="C30" i="1"/>
  <c r="O30" i="1" s="1"/>
  <c r="C38" i="1"/>
  <c r="O38" i="1" s="1"/>
  <c r="C46" i="1"/>
  <c r="O46" i="1" s="1"/>
  <c r="C54" i="1"/>
  <c r="O54" i="1" s="1"/>
  <c r="C62" i="1"/>
  <c r="O62" i="1" s="1"/>
  <c r="C70" i="1"/>
  <c r="O70" i="1" s="1"/>
  <c r="C78" i="1"/>
  <c r="O78" i="1" s="1"/>
  <c r="C86" i="1"/>
  <c r="O86" i="1" s="1"/>
  <c r="C94" i="1"/>
  <c r="O94" i="1" s="1"/>
  <c r="C102" i="1"/>
  <c r="O102" i="1" s="1"/>
  <c r="C110" i="1"/>
  <c r="O110" i="1" s="1"/>
  <c r="C118" i="1"/>
  <c r="O118" i="1" s="1"/>
  <c r="C126" i="1"/>
  <c r="O126" i="1" s="1"/>
  <c r="C134" i="1"/>
  <c r="O134" i="1" s="1"/>
  <c r="C142" i="1"/>
  <c r="O142" i="1" s="1"/>
  <c r="C150" i="1"/>
  <c r="O150" i="1" s="1"/>
  <c r="C158" i="1"/>
  <c r="O158" i="1" s="1"/>
  <c r="C166" i="1"/>
  <c r="O166" i="1" s="1"/>
  <c r="C174" i="1"/>
  <c r="O174" i="1" s="1"/>
  <c r="C182" i="1"/>
  <c r="O182" i="1" s="1"/>
  <c r="C190" i="1"/>
  <c r="O190" i="1" s="1"/>
  <c r="C198" i="1"/>
  <c r="O198" i="1" s="1"/>
  <c r="C206" i="1"/>
  <c r="O206" i="1" s="1"/>
  <c r="C10" i="1"/>
  <c r="O10" i="1" s="1"/>
  <c r="C19" i="1"/>
  <c r="O19" i="1" s="1"/>
  <c r="C31" i="1"/>
  <c r="O31" i="1" s="1"/>
  <c r="C42" i="1"/>
  <c r="O42" i="1" s="1"/>
  <c r="C51" i="1"/>
  <c r="O51" i="1" s="1"/>
  <c r="C63" i="1"/>
  <c r="O63" i="1" s="1"/>
  <c r="C74" i="1"/>
  <c r="O74" i="1" s="1"/>
  <c r="C83" i="1"/>
  <c r="O83" i="1" s="1"/>
  <c r="C95" i="1"/>
  <c r="O95" i="1" s="1"/>
  <c r="C106" i="1"/>
  <c r="O106" i="1" s="1"/>
  <c r="C127" i="1"/>
  <c r="O127" i="1" s="1"/>
  <c r="C147" i="1"/>
  <c r="O147" i="1" s="1"/>
  <c r="C170" i="1"/>
  <c r="O170" i="1" s="1"/>
  <c r="C191" i="1"/>
  <c r="O191" i="1" s="1"/>
  <c r="C227" i="1"/>
  <c r="O227" i="1" s="1"/>
  <c r="C5" i="1"/>
  <c r="C15" i="1"/>
  <c r="O15" i="1" s="1"/>
  <c r="C26" i="1"/>
  <c r="O26" i="1" s="1"/>
  <c r="C35" i="1"/>
  <c r="O35" i="1" s="1"/>
  <c r="C47" i="1"/>
  <c r="O47" i="1" s="1"/>
  <c r="C58" i="1"/>
  <c r="O58" i="1" s="1"/>
  <c r="C67" i="1"/>
  <c r="O67" i="1" s="1"/>
  <c r="C79" i="1"/>
  <c r="O79" i="1" s="1"/>
  <c r="C90" i="1"/>
  <c r="O90" i="1" s="1"/>
  <c r="C99" i="1"/>
  <c r="O99" i="1" s="1"/>
  <c r="C111" i="1"/>
  <c r="O111" i="1" s="1"/>
  <c r="C122" i="1"/>
  <c r="O122" i="1" s="1"/>
  <c r="C131" i="1"/>
  <c r="O131" i="1" s="1"/>
  <c r="C143" i="1"/>
  <c r="O143" i="1" s="1"/>
  <c r="C154" i="1"/>
  <c r="O154" i="1" s="1"/>
  <c r="C163" i="1"/>
  <c r="O163" i="1" s="1"/>
  <c r="C175" i="1"/>
  <c r="O175" i="1" s="1"/>
  <c r="C186" i="1"/>
  <c r="O186" i="1" s="1"/>
  <c r="C195" i="1"/>
  <c r="O195" i="1" s="1"/>
  <c r="C207" i="1"/>
  <c r="O207" i="1" s="1"/>
  <c r="C215" i="1"/>
  <c r="O215" i="1" s="1"/>
  <c r="C223" i="1"/>
  <c r="O223" i="1" s="1"/>
  <c r="C231" i="1"/>
  <c r="O231" i="1" s="1"/>
  <c r="C239" i="1"/>
  <c r="O239" i="1" s="1"/>
  <c r="C247" i="1"/>
  <c r="O247" i="1" s="1"/>
  <c r="C255" i="1"/>
  <c r="O255" i="1" s="1"/>
  <c r="C18" i="1"/>
  <c r="O18" i="1" s="1"/>
  <c r="C27" i="1"/>
  <c r="O27" i="1" s="1"/>
  <c r="C39" i="1"/>
  <c r="O39" i="1" s="1"/>
  <c r="C50" i="1"/>
  <c r="O50" i="1" s="1"/>
  <c r="C59" i="1"/>
  <c r="O59" i="1" s="1"/>
  <c r="C71" i="1"/>
  <c r="O71" i="1" s="1"/>
  <c r="C82" i="1"/>
  <c r="O82" i="1" s="1"/>
  <c r="C91" i="1"/>
  <c r="O91" i="1" s="1"/>
  <c r="C103" i="1"/>
  <c r="O103" i="1" s="1"/>
  <c r="C114" i="1"/>
  <c r="O114" i="1" s="1"/>
  <c r="C123" i="1"/>
  <c r="O123" i="1" s="1"/>
  <c r="C135" i="1"/>
  <c r="O135" i="1" s="1"/>
  <c r="C146" i="1"/>
  <c r="O146" i="1" s="1"/>
  <c r="C155" i="1"/>
  <c r="O155" i="1" s="1"/>
  <c r="C167" i="1"/>
  <c r="O167" i="1" s="1"/>
  <c r="C178" i="1"/>
  <c r="O178" i="1" s="1"/>
  <c r="C187" i="1"/>
  <c r="O187" i="1" s="1"/>
  <c r="C199" i="1"/>
  <c r="O199" i="1" s="1"/>
  <c r="C210" i="1"/>
  <c r="O210" i="1" s="1"/>
  <c r="C218" i="1"/>
  <c r="O218" i="1" s="1"/>
  <c r="C226" i="1"/>
  <c r="O226" i="1" s="1"/>
  <c r="C234" i="1"/>
  <c r="O234" i="1" s="1"/>
  <c r="C242" i="1"/>
  <c r="O242" i="1" s="1"/>
  <c r="C250" i="1"/>
  <c r="O250" i="1" s="1"/>
  <c r="C7" i="1"/>
  <c r="O7" i="1" s="1"/>
  <c r="C115" i="1"/>
  <c r="O115" i="1" s="1"/>
  <c r="C138" i="1"/>
  <c r="O138" i="1" s="1"/>
  <c r="C159" i="1"/>
  <c r="O159" i="1" s="1"/>
  <c r="C179" i="1"/>
  <c r="O179" i="1" s="1"/>
  <c r="C202" i="1"/>
  <c r="O202" i="1" s="1"/>
  <c r="C211" i="1"/>
  <c r="O211" i="1" s="1"/>
  <c r="C219" i="1"/>
  <c r="O219" i="1" s="1"/>
  <c r="C235" i="1"/>
  <c r="O235" i="1" s="1"/>
  <c r="C243" i="1"/>
  <c r="O243" i="1" s="1"/>
  <c r="C251" i="1"/>
  <c r="O251" i="1" s="1"/>
  <c r="C230" i="1"/>
  <c r="O230" i="1" s="1"/>
  <c r="C194" i="1"/>
  <c r="O194" i="1" s="1"/>
  <c r="C151" i="1"/>
  <c r="O151" i="1" s="1"/>
  <c r="C107" i="1"/>
  <c r="O107" i="1" s="1"/>
  <c r="C66" i="1"/>
  <c r="O66" i="1" s="1"/>
  <c r="C23" i="1"/>
  <c r="O23" i="1" s="1"/>
  <c r="C254" i="1"/>
  <c r="O254" i="1" s="1"/>
  <c r="C222" i="1"/>
  <c r="O222" i="1" s="1"/>
  <c r="C183" i="1"/>
  <c r="O183" i="1" s="1"/>
  <c r="C139" i="1"/>
  <c r="O139" i="1" s="1"/>
  <c r="C98" i="1"/>
  <c r="O98" i="1" s="1"/>
  <c r="C55" i="1"/>
  <c r="O55" i="1" s="1"/>
  <c r="C11" i="1"/>
  <c r="O11" i="1" s="1"/>
  <c r="C257" i="1"/>
  <c r="O257" i="1" s="1"/>
  <c r="C253" i="1"/>
  <c r="O253" i="1" s="1"/>
  <c r="C249" i="1"/>
  <c r="O249" i="1" s="1"/>
  <c r="C245" i="1"/>
  <c r="O245" i="1" s="1"/>
  <c r="C241" i="1"/>
  <c r="O241" i="1" s="1"/>
  <c r="C237" i="1"/>
  <c r="O237" i="1" s="1"/>
  <c r="C233" i="1"/>
  <c r="O233" i="1" s="1"/>
  <c r="C229" i="1"/>
  <c r="O229" i="1" s="1"/>
  <c r="C225" i="1"/>
  <c r="O225" i="1" s="1"/>
  <c r="C221" i="1"/>
  <c r="O221" i="1" s="1"/>
  <c r="C217" i="1"/>
  <c r="O217" i="1" s="1"/>
  <c r="C213" i="1"/>
  <c r="O213" i="1" s="1"/>
  <c r="C209" i="1"/>
  <c r="O209" i="1" s="1"/>
  <c r="C205" i="1"/>
  <c r="O205" i="1" s="1"/>
  <c r="C201" i="1"/>
  <c r="O201" i="1" s="1"/>
  <c r="C197" i="1"/>
  <c r="O197" i="1" s="1"/>
  <c r="C193" i="1"/>
  <c r="O193" i="1" s="1"/>
  <c r="C189" i="1"/>
  <c r="O189" i="1" s="1"/>
  <c r="C185" i="1"/>
  <c r="O185" i="1" s="1"/>
  <c r="C181" i="1"/>
  <c r="O181" i="1" s="1"/>
  <c r="C177" i="1"/>
  <c r="O177" i="1" s="1"/>
  <c r="C173" i="1"/>
  <c r="O173" i="1" s="1"/>
  <c r="C169" i="1"/>
  <c r="O169" i="1" s="1"/>
  <c r="C165" i="1"/>
  <c r="O165" i="1" s="1"/>
  <c r="C161" i="1"/>
  <c r="O161" i="1" s="1"/>
  <c r="C157" i="1"/>
  <c r="O157" i="1" s="1"/>
  <c r="C153" i="1"/>
  <c r="O153" i="1" s="1"/>
  <c r="C149" i="1"/>
  <c r="O149" i="1" s="1"/>
  <c r="C145" i="1"/>
  <c r="O145" i="1" s="1"/>
  <c r="C141" i="1"/>
  <c r="O141" i="1" s="1"/>
  <c r="C137" i="1"/>
  <c r="O137" i="1" s="1"/>
  <c r="C133" i="1"/>
  <c r="O133" i="1" s="1"/>
  <c r="C129" i="1"/>
  <c r="O129" i="1" s="1"/>
  <c r="C125" i="1"/>
  <c r="O125" i="1" s="1"/>
  <c r="C121" i="1"/>
  <c r="O121" i="1" s="1"/>
  <c r="C117" i="1"/>
  <c r="O117" i="1" s="1"/>
  <c r="C113" i="1"/>
  <c r="O113" i="1" s="1"/>
  <c r="C109" i="1"/>
  <c r="O109" i="1" s="1"/>
  <c r="C105" i="1"/>
  <c r="O105" i="1" s="1"/>
  <c r="C101" i="1"/>
  <c r="O101" i="1" s="1"/>
  <c r="C97" i="1"/>
  <c r="O97" i="1" s="1"/>
  <c r="C93" i="1"/>
  <c r="O93" i="1" s="1"/>
  <c r="C89" i="1"/>
  <c r="O89" i="1" s="1"/>
  <c r="C85" i="1"/>
  <c r="O85" i="1" s="1"/>
  <c r="C81" i="1"/>
  <c r="O81" i="1" s="1"/>
  <c r="C77" i="1"/>
  <c r="O77" i="1" s="1"/>
  <c r="C73" i="1"/>
  <c r="O73" i="1" s="1"/>
  <c r="C69" i="1"/>
  <c r="O69" i="1" s="1"/>
  <c r="C65" i="1"/>
  <c r="O65" i="1" s="1"/>
  <c r="C61" i="1"/>
  <c r="O61" i="1" s="1"/>
  <c r="C57" i="1"/>
  <c r="O57" i="1" s="1"/>
  <c r="C53" i="1"/>
  <c r="O53" i="1" s="1"/>
  <c r="C49" i="1"/>
  <c r="O49" i="1" s="1"/>
  <c r="C45" i="1"/>
  <c r="O45" i="1" s="1"/>
  <c r="C41" i="1"/>
  <c r="O41" i="1" s="1"/>
  <c r="C37" i="1"/>
  <c r="O37" i="1" s="1"/>
  <c r="C33" i="1"/>
  <c r="O33" i="1" s="1"/>
  <c r="C29" i="1"/>
  <c r="O29" i="1" s="1"/>
  <c r="C25" i="1"/>
  <c r="O25" i="1" s="1"/>
  <c r="C21" i="1"/>
  <c r="O21" i="1" s="1"/>
  <c r="C17" i="1"/>
  <c r="O17" i="1" s="1"/>
  <c r="C13" i="1"/>
  <c r="O13" i="1" s="1"/>
  <c r="C9" i="1"/>
  <c r="O9" i="1" s="1"/>
  <c r="C256" i="1"/>
  <c r="O256" i="1" s="1"/>
  <c r="C252" i="1"/>
  <c r="O252" i="1" s="1"/>
  <c r="C248" i="1"/>
  <c r="O248" i="1" s="1"/>
  <c r="C244" i="1"/>
  <c r="O244" i="1" s="1"/>
  <c r="C240" i="1"/>
  <c r="O240" i="1" s="1"/>
  <c r="C236" i="1"/>
  <c r="O236" i="1" s="1"/>
  <c r="C232" i="1"/>
  <c r="O232" i="1" s="1"/>
  <c r="C228" i="1"/>
  <c r="O228" i="1" s="1"/>
  <c r="C224" i="1"/>
  <c r="O224" i="1" s="1"/>
  <c r="C220" i="1"/>
  <c r="O220" i="1" s="1"/>
  <c r="C216" i="1"/>
  <c r="O216" i="1" s="1"/>
  <c r="C212" i="1"/>
  <c r="O212" i="1" s="1"/>
  <c r="C208" i="1"/>
  <c r="O208" i="1" s="1"/>
  <c r="C204" i="1"/>
  <c r="O204" i="1" s="1"/>
  <c r="C200" i="1"/>
  <c r="O200" i="1" s="1"/>
  <c r="C196" i="1"/>
  <c r="O196" i="1" s="1"/>
  <c r="C192" i="1"/>
  <c r="O192" i="1" s="1"/>
  <c r="C188" i="1"/>
  <c r="O188" i="1" s="1"/>
  <c r="C184" i="1"/>
  <c r="O184" i="1" s="1"/>
  <c r="C180" i="1"/>
  <c r="O180" i="1" s="1"/>
  <c r="C176" i="1"/>
  <c r="O176" i="1" s="1"/>
  <c r="C172" i="1"/>
  <c r="O172" i="1" s="1"/>
  <c r="C168" i="1"/>
  <c r="O168" i="1" s="1"/>
  <c r="C164" i="1"/>
  <c r="O164" i="1" s="1"/>
  <c r="C160" i="1"/>
  <c r="O160" i="1" s="1"/>
  <c r="C156" i="1"/>
  <c r="O156" i="1" s="1"/>
  <c r="C152" i="1"/>
  <c r="O152" i="1" s="1"/>
  <c r="C148" i="1"/>
  <c r="O148" i="1" s="1"/>
  <c r="C144" i="1"/>
  <c r="O144" i="1" s="1"/>
  <c r="C140" i="1"/>
  <c r="O140" i="1" s="1"/>
  <c r="C136" i="1"/>
  <c r="O136" i="1" s="1"/>
  <c r="C132" i="1"/>
  <c r="O132" i="1" s="1"/>
  <c r="C128" i="1"/>
  <c r="O128" i="1" s="1"/>
  <c r="C124" i="1"/>
  <c r="O124" i="1" s="1"/>
  <c r="C120" i="1"/>
  <c r="O120" i="1" s="1"/>
  <c r="C116" i="1"/>
  <c r="O116" i="1" s="1"/>
  <c r="C112" i="1"/>
  <c r="O112" i="1" s="1"/>
  <c r="C108" i="1"/>
  <c r="O108" i="1" s="1"/>
  <c r="C104" i="1"/>
  <c r="O104" i="1" s="1"/>
  <c r="C100" i="1"/>
  <c r="O100" i="1" s="1"/>
  <c r="C96" i="1"/>
  <c r="O96" i="1" s="1"/>
  <c r="C92" i="1"/>
  <c r="O92" i="1" s="1"/>
  <c r="C88" i="1"/>
  <c r="O88" i="1" s="1"/>
  <c r="C84" i="1"/>
  <c r="O84" i="1" s="1"/>
  <c r="C80" i="1"/>
  <c r="O80" i="1" s="1"/>
  <c r="C76" i="1"/>
  <c r="O76" i="1" s="1"/>
  <c r="C72" i="1"/>
  <c r="O72" i="1" s="1"/>
  <c r="C68" i="1"/>
  <c r="O68" i="1" s="1"/>
  <c r="C64" i="1"/>
  <c r="O64" i="1" s="1"/>
  <c r="C60" i="1"/>
  <c r="O60" i="1" s="1"/>
  <c r="C56" i="1"/>
  <c r="O56" i="1" s="1"/>
  <c r="C52" i="1"/>
  <c r="O52" i="1" s="1"/>
  <c r="C48" i="1"/>
  <c r="O48" i="1" s="1"/>
  <c r="C44" i="1"/>
  <c r="O44" i="1" s="1"/>
  <c r="C40" i="1"/>
  <c r="O40" i="1" s="1"/>
  <c r="C36" i="1"/>
  <c r="O36" i="1" s="1"/>
  <c r="C32" i="1"/>
  <c r="O32" i="1" s="1"/>
  <c r="C28" i="1"/>
  <c r="O28" i="1" s="1"/>
  <c r="C24" i="1"/>
  <c r="O24" i="1" s="1"/>
  <c r="C20" i="1"/>
  <c r="O20" i="1" s="1"/>
  <c r="C16" i="1"/>
  <c r="O16" i="1" s="1"/>
  <c r="C12" i="1"/>
  <c r="O12" i="1" s="1"/>
  <c r="Q225" i="1"/>
  <c r="Q196" i="1"/>
  <c r="Q168" i="1"/>
  <c r="Q232" i="1"/>
  <c r="Q56" i="1"/>
  <c r="Q246" i="1"/>
  <c r="Q189" i="1"/>
  <c r="E201" i="1"/>
  <c r="Q126" i="1"/>
  <c r="Q204" i="1"/>
  <c r="Q154" i="1"/>
  <c r="E88" i="1"/>
  <c r="Q253" i="1"/>
  <c r="Q217" i="1"/>
  <c r="Q174" i="1"/>
  <c r="Q98" i="1"/>
  <c r="Q238" i="1"/>
  <c r="Q210" i="1"/>
  <c r="Q182" i="1"/>
  <c r="Q141" i="1"/>
  <c r="Q13" i="1"/>
  <c r="K10" i="1"/>
  <c r="K17" i="1"/>
  <c r="K29" i="1"/>
  <c r="K40" i="1"/>
  <c r="K50" i="1"/>
  <c r="K61" i="1"/>
  <c r="K72" i="1"/>
  <c r="K82" i="1"/>
  <c r="K93" i="1"/>
  <c r="K104" i="1"/>
  <c r="K114" i="1"/>
  <c r="K125" i="1"/>
  <c r="K136" i="1"/>
  <c r="K146" i="1"/>
  <c r="K157" i="1"/>
  <c r="K168" i="1"/>
  <c r="K178" i="1"/>
  <c r="K189" i="1"/>
  <c r="K200" i="1"/>
  <c r="K210" i="1"/>
  <c r="K221" i="1"/>
  <c r="K232" i="1"/>
  <c r="K242" i="1"/>
  <c r="K253" i="1"/>
  <c r="K170" i="1"/>
  <c r="K192" i="1"/>
  <c r="K213" i="1"/>
  <c r="K224" i="1"/>
  <c r="K245" i="1"/>
  <c r="K130" i="1"/>
  <c r="K162" i="1"/>
  <c r="K184" i="1"/>
  <c r="K205" i="1"/>
  <c r="K226" i="1"/>
  <c r="K248" i="1"/>
  <c r="K21" i="1"/>
  <c r="K32" i="1"/>
  <c r="K42" i="1"/>
  <c r="K53" i="1"/>
  <c r="K64" i="1"/>
  <c r="K74" i="1"/>
  <c r="K85" i="1"/>
  <c r="K96" i="1"/>
  <c r="K106" i="1"/>
  <c r="K117" i="1"/>
  <c r="K128" i="1"/>
  <c r="K138" i="1"/>
  <c r="K149" i="1"/>
  <c r="K160" i="1"/>
  <c r="K181" i="1"/>
  <c r="K202" i="1"/>
  <c r="K234" i="1"/>
  <c r="K256" i="1"/>
  <c r="K11" i="1"/>
  <c r="K24" i="1"/>
  <c r="K34" i="1"/>
  <c r="K45" i="1"/>
  <c r="K56" i="1"/>
  <c r="K66" i="1"/>
  <c r="K77" i="1"/>
  <c r="K88" i="1"/>
  <c r="K98" i="1"/>
  <c r="K109" i="1"/>
  <c r="K120" i="1"/>
  <c r="K141" i="1"/>
  <c r="K152" i="1"/>
  <c r="K173" i="1"/>
  <c r="K194" i="1"/>
  <c r="K216" i="1"/>
  <c r="K237" i="1"/>
  <c r="K7" i="1"/>
  <c r="K229" i="1"/>
  <c r="K186" i="1"/>
  <c r="K144" i="1"/>
  <c r="K101" i="1"/>
  <c r="K58" i="1"/>
  <c r="K15" i="1"/>
  <c r="K48" i="1"/>
  <c r="K254" i="1"/>
  <c r="K249" i="1"/>
  <c r="K244" i="1"/>
  <c r="K238" i="1"/>
  <c r="K233" i="1"/>
  <c r="K228" i="1"/>
  <c r="K222" i="1"/>
  <c r="K217" i="1"/>
  <c r="K212" i="1"/>
  <c r="K206" i="1"/>
  <c r="K201" i="1"/>
  <c r="K196" i="1"/>
  <c r="K190" i="1"/>
  <c r="K185" i="1"/>
  <c r="K180" i="1"/>
  <c r="K174" i="1"/>
  <c r="K169" i="1"/>
  <c r="K164" i="1"/>
  <c r="K158" i="1"/>
  <c r="K153" i="1"/>
  <c r="K148" i="1"/>
  <c r="K142" i="1"/>
  <c r="K137" i="1"/>
  <c r="K132" i="1"/>
  <c r="K126" i="1"/>
  <c r="K121" i="1"/>
  <c r="K116" i="1"/>
  <c r="K110" i="1"/>
  <c r="K105" i="1"/>
  <c r="K100" i="1"/>
  <c r="K94" i="1"/>
  <c r="K89" i="1"/>
  <c r="K84" i="1"/>
  <c r="K78" i="1"/>
  <c r="K73" i="1"/>
  <c r="K68" i="1"/>
  <c r="K62" i="1"/>
  <c r="K57" i="1"/>
  <c r="K52" i="1"/>
  <c r="K46" i="1"/>
  <c r="K41" i="1"/>
  <c r="K36" i="1"/>
  <c r="K30" i="1"/>
  <c r="K25" i="1"/>
  <c r="K20" i="1"/>
  <c r="K12" i="1"/>
  <c r="K257" i="1"/>
  <c r="K252" i="1"/>
  <c r="K246" i="1"/>
  <c r="K241" i="1"/>
  <c r="K236" i="1"/>
  <c r="K230" i="1"/>
  <c r="K225" i="1"/>
  <c r="K220" i="1"/>
  <c r="K214" i="1"/>
  <c r="K209" i="1"/>
  <c r="K204" i="1"/>
  <c r="K198" i="1"/>
  <c r="K193" i="1"/>
  <c r="K188" i="1"/>
  <c r="K182" i="1"/>
  <c r="K177" i="1"/>
  <c r="K172" i="1"/>
  <c r="K166" i="1"/>
  <c r="K161" i="1"/>
  <c r="K156" i="1"/>
  <c r="K150" i="1"/>
  <c r="K145" i="1"/>
  <c r="K140" i="1"/>
  <c r="K134" i="1"/>
  <c r="K129" i="1"/>
  <c r="K124" i="1"/>
  <c r="K118" i="1"/>
  <c r="K113" i="1"/>
  <c r="K108" i="1"/>
  <c r="K102" i="1"/>
  <c r="K97" i="1"/>
  <c r="K92" i="1"/>
  <c r="K86" i="1"/>
  <c r="K81" i="1"/>
  <c r="K76" i="1"/>
  <c r="K70" i="1"/>
  <c r="K65" i="1"/>
  <c r="K60" i="1"/>
  <c r="K54" i="1"/>
  <c r="K49" i="1"/>
  <c r="K44" i="1"/>
  <c r="K38" i="1"/>
  <c r="K33" i="1"/>
  <c r="K28" i="1"/>
  <c r="K22" i="1"/>
  <c r="K16" i="1"/>
  <c r="K9" i="1"/>
  <c r="Q244" i="1"/>
  <c r="Q230" i="1"/>
  <c r="Q201" i="1"/>
  <c r="Q257" i="1"/>
  <c r="Q249" i="1"/>
  <c r="Q242" i="1"/>
  <c r="Q236" i="1"/>
  <c r="Q228" i="1"/>
  <c r="Q221" i="1"/>
  <c r="Q214" i="1"/>
  <c r="Q206" i="1"/>
  <c r="Q200" i="1"/>
  <c r="Q193" i="1"/>
  <c r="Q185" i="1"/>
  <c r="Q178" i="1"/>
  <c r="Q172" i="1"/>
  <c r="Q162" i="1"/>
  <c r="Q148" i="1"/>
  <c r="Q133" i="1"/>
  <c r="Q120" i="1"/>
  <c r="Q77" i="1"/>
  <c r="Q34" i="1"/>
  <c r="E241" i="1"/>
  <c r="E145" i="1"/>
  <c r="E30" i="1"/>
  <c r="Q254" i="1"/>
  <c r="Q248" i="1"/>
  <c r="Q241" i="1"/>
  <c r="Q233" i="1"/>
  <c r="Q226" i="1"/>
  <c r="Q220" i="1"/>
  <c r="Q212" i="1"/>
  <c r="Q205" i="1"/>
  <c r="Q198" i="1"/>
  <c r="Q190" i="1"/>
  <c r="Q184" i="1"/>
  <c r="Q177" i="1"/>
  <c r="Q169" i="1"/>
  <c r="Q160" i="1"/>
  <c r="Q146" i="1"/>
  <c r="Q132" i="1"/>
  <c r="Q109" i="1"/>
  <c r="Q66" i="1"/>
  <c r="Q24" i="1"/>
  <c r="E226" i="1"/>
  <c r="E116" i="1"/>
  <c r="Q252" i="1"/>
  <c r="Q237" i="1"/>
  <c r="Q222" i="1"/>
  <c r="Q216" i="1"/>
  <c r="Q209" i="1"/>
  <c r="Q194" i="1"/>
  <c r="Q188" i="1"/>
  <c r="Q180" i="1"/>
  <c r="Q173" i="1"/>
  <c r="Q165" i="1"/>
  <c r="Q153" i="1"/>
  <c r="Q138" i="1"/>
  <c r="Q125" i="1"/>
  <c r="Q88" i="1"/>
  <c r="Q45" i="1"/>
  <c r="E254" i="1"/>
  <c r="E173" i="1"/>
  <c r="E60" i="1"/>
  <c r="E24" i="1"/>
  <c r="E52" i="1"/>
  <c r="E81" i="1"/>
  <c r="E109" i="1"/>
  <c r="E137" i="1"/>
  <c r="E166" i="1"/>
  <c r="E194" i="1"/>
  <c r="E222" i="1"/>
  <c r="E237" i="1"/>
  <c r="E252" i="1"/>
  <c r="Q10" i="1"/>
  <c r="Q21" i="1"/>
  <c r="Q32" i="1"/>
  <c r="Q42" i="1"/>
  <c r="Q53" i="1"/>
  <c r="Q64" i="1"/>
  <c r="Q74" i="1"/>
  <c r="Q85" i="1"/>
  <c r="Q96" i="1"/>
  <c r="Q106" i="1"/>
  <c r="Q117" i="1"/>
  <c r="E9" i="1"/>
  <c r="E38" i="1"/>
  <c r="E66" i="1"/>
  <c r="E94" i="1"/>
  <c r="E124" i="1"/>
  <c r="E152" i="1"/>
  <c r="E180" i="1"/>
  <c r="E209" i="1"/>
  <c r="E230" i="1"/>
  <c r="E244" i="1"/>
  <c r="E257" i="1"/>
  <c r="Q16" i="1"/>
  <c r="Q26" i="1"/>
  <c r="Q37" i="1"/>
  <c r="Q48" i="1"/>
  <c r="Q58" i="1"/>
  <c r="Q69" i="1"/>
  <c r="Q80" i="1"/>
  <c r="Q90" i="1"/>
  <c r="Q101" i="1"/>
  <c r="Q112" i="1"/>
  <c r="Q121" i="1"/>
  <c r="Q128" i="1"/>
  <c r="Q136" i="1"/>
  <c r="Q142" i="1"/>
  <c r="Q149" i="1"/>
  <c r="Q157" i="1"/>
  <c r="Q164" i="1"/>
  <c r="Q170" i="1"/>
  <c r="Q176" i="1"/>
  <c r="Q181" i="1"/>
  <c r="Q186" i="1"/>
  <c r="Q192" i="1"/>
  <c r="Q197" i="1"/>
  <c r="Q202" i="1"/>
  <c r="Q208" i="1"/>
  <c r="Q213" i="1"/>
  <c r="Q218" i="1"/>
  <c r="Q224" i="1"/>
  <c r="Q229" i="1"/>
  <c r="Q234" i="1"/>
  <c r="Q240" i="1"/>
  <c r="Q245" i="1"/>
  <c r="Q250" i="1"/>
  <c r="Q256" i="1"/>
  <c r="E17" i="1"/>
  <c r="E45" i="1"/>
  <c r="E73" i="1"/>
  <c r="E102" i="1"/>
  <c r="E130" i="1"/>
  <c r="E158" i="1"/>
  <c r="E188" i="1"/>
  <c r="E216" i="1"/>
  <c r="E233" i="1"/>
  <c r="E248" i="1"/>
  <c r="Q8" i="1"/>
  <c r="Q18" i="1"/>
  <c r="Q29" i="1"/>
  <c r="Q40" i="1"/>
  <c r="Q50" i="1"/>
  <c r="Q61" i="1"/>
  <c r="Q72" i="1"/>
  <c r="Q82" i="1"/>
  <c r="Q93" i="1"/>
  <c r="Q104" i="1"/>
  <c r="Q114" i="1"/>
  <c r="Q122" i="1"/>
  <c r="Q130" i="1"/>
  <c r="Q137" i="1"/>
  <c r="Q144" i="1"/>
  <c r="Q152" i="1"/>
  <c r="Q158" i="1"/>
  <c r="B17" i="1"/>
  <c r="B7" i="1"/>
  <c r="E10" i="1"/>
  <c r="E16" i="1"/>
  <c r="E21" i="1"/>
  <c r="E26" i="1"/>
  <c r="E32" i="1"/>
  <c r="E37" i="1"/>
  <c r="E42" i="1"/>
  <c r="E48" i="1"/>
  <c r="E53" i="1"/>
  <c r="E58" i="1"/>
  <c r="E64" i="1"/>
  <c r="E69" i="1"/>
  <c r="E74" i="1"/>
  <c r="E80" i="1"/>
  <c r="E85" i="1"/>
  <c r="E90" i="1"/>
  <c r="E96" i="1"/>
  <c r="E101" i="1"/>
  <c r="E106" i="1"/>
  <c r="E112" i="1"/>
  <c r="E117" i="1"/>
  <c r="E122" i="1"/>
  <c r="E128" i="1"/>
  <c r="E133" i="1"/>
  <c r="E138" i="1"/>
  <c r="E144" i="1"/>
  <c r="E149" i="1"/>
  <c r="E154" i="1"/>
  <c r="E160" i="1"/>
  <c r="E165" i="1"/>
  <c r="E170" i="1"/>
  <c r="E176" i="1"/>
  <c r="E181" i="1"/>
  <c r="E186" i="1"/>
  <c r="E192" i="1"/>
  <c r="E197" i="1"/>
  <c r="E202" i="1"/>
  <c r="E208" i="1"/>
  <c r="E213" i="1"/>
  <c r="E218" i="1"/>
  <c r="E224" i="1"/>
  <c r="E229" i="1"/>
  <c r="E234" i="1"/>
  <c r="E240" i="1"/>
  <c r="E245" i="1"/>
  <c r="E250" i="1"/>
  <c r="E8" i="1"/>
  <c r="E14" i="1"/>
  <c r="E22" i="1"/>
  <c r="E29" i="1"/>
  <c r="E36" i="1"/>
  <c r="E44" i="1"/>
  <c r="E50" i="1"/>
  <c r="E57" i="1"/>
  <c r="E65" i="1"/>
  <c r="E72" i="1"/>
  <c r="E78" i="1"/>
  <c r="E86" i="1"/>
  <c r="E93" i="1"/>
  <c r="E100" i="1"/>
  <c r="E108" i="1"/>
  <c r="E114" i="1"/>
  <c r="E121" i="1"/>
  <c r="E129" i="1"/>
  <c r="E136" i="1"/>
  <c r="E142" i="1"/>
  <c r="E150" i="1"/>
  <c r="E157" i="1"/>
  <c r="E164" i="1"/>
  <c r="E172" i="1"/>
  <c r="E178" i="1"/>
  <c r="E185" i="1"/>
  <c r="E193" i="1"/>
  <c r="E200" i="1"/>
  <c r="E206" i="1"/>
  <c r="E214" i="1"/>
  <c r="E221" i="1"/>
  <c r="E228" i="1"/>
  <c r="E236" i="1"/>
  <c r="E242" i="1"/>
  <c r="E249" i="1"/>
  <c r="E256" i="1"/>
  <c r="Q9" i="1"/>
  <c r="Q14" i="1"/>
  <c r="Q20" i="1"/>
  <c r="Q25" i="1"/>
  <c r="Q30" i="1"/>
  <c r="Q36" i="1"/>
  <c r="Q41" i="1"/>
  <c r="Q46" i="1"/>
  <c r="Q52" i="1"/>
  <c r="Q57" i="1"/>
  <c r="Q62" i="1"/>
  <c r="Q68" i="1"/>
  <c r="Q73" i="1"/>
  <c r="Q78" i="1"/>
  <c r="Q84" i="1"/>
  <c r="Q89" i="1"/>
  <c r="Q94" i="1"/>
  <c r="Q100" i="1"/>
  <c r="Q105" i="1"/>
  <c r="Q110" i="1"/>
  <c r="Q116" i="1"/>
  <c r="E12" i="1"/>
  <c r="E18" i="1"/>
  <c r="E25" i="1"/>
  <c r="E33" i="1"/>
  <c r="E40" i="1"/>
  <c r="E46" i="1"/>
  <c r="E54" i="1"/>
  <c r="E61" i="1"/>
  <c r="E68" i="1"/>
  <c r="E76" i="1"/>
  <c r="E82" i="1"/>
  <c r="E89" i="1"/>
  <c r="E97" i="1"/>
  <c r="E104" i="1"/>
  <c r="E110" i="1"/>
  <c r="E118" i="1"/>
  <c r="E125" i="1"/>
  <c r="E132" i="1"/>
  <c r="E140" i="1"/>
  <c r="E146" i="1"/>
  <c r="E153" i="1"/>
  <c r="E161" i="1"/>
  <c r="E168" i="1"/>
  <c r="E174" i="1"/>
  <c r="E182" i="1"/>
  <c r="E189" i="1"/>
  <c r="E196" i="1"/>
  <c r="E204" i="1"/>
  <c r="E210" i="1"/>
  <c r="E217" i="1"/>
  <c r="E225" i="1"/>
  <c r="E232" i="1"/>
  <c r="E238" i="1"/>
  <c r="E246" i="1"/>
  <c r="E253" i="1"/>
  <c r="E7" i="1"/>
  <c r="Q12" i="1"/>
  <c r="Q17" i="1"/>
  <c r="Q22" i="1"/>
  <c r="Q28" i="1"/>
  <c r="Q33" i="1"/>
  <c r="Q38" i="1"/>
  <c r="Q44" i="1"/>
  <c r="Q49" i="1"/>
  <c r="Q54" i="1"/>
  <c r="Q60" i="1"/>
  <c r="Q65" i="1"/>
  <c r="Q70" i="1"/>
  <c r="Q76" i="1"/>
  <c r="Q81" i="1"/>
  <c r="Q86" i="1"/>
  <c r="Q92" i="1"/>
  <c r="Q97" i="1"/>
  <c r="Q102" i="1"/>
  <c r="Q108" i="1"/>
  <c r="Q113" i="1"/>
  <c r="Q118" i="1"/>
  <c r="Q124" i="1"/>
  <c r="Q129" i="1"/>
  <c r="Q134" i="1"/>
  <c r="Q140" i="1"/>
  <c r="Q145" i="1"/>
  <c r="Q150" i="1"/>
  <c r="Q156" i="1"/>
  <c r="Q161" i="1"/>
  <c r="Q166" i="1"/>
  <c r="Q171" i="1"/>
  <c r="Q175" i="1"/>
  <c r="Q179" i="1"/>
  <c r="Q183" i="1"/>
  <c r="Q187" i="1"/>
  <c r="Q191" i="1"/>
  <c r="Q195" i="1"/>
  <c r="Q199" i="1"/>
  <c r="Q203" i="1"/>
  <c r="Q207" i="1"/>
  <c r="Q211" i="1"/>
  <c r="Q215" i="1"/>
  <c r="Q219" i="1"/>
  <c r="Q223" i="1"/>
  <c r="Q227" i="1"/>
  <c r="Q231" i="1"/>
  <c r="Q235" i="1"/>
  <c r="Q239" i="1"/>
  <c r="Q243" i="1"/>
  <c r="Q247" i="1"/>
  <c r="Q251" i="1"/>
  <c r="Q255" i="1"/>
  <c r="E13" i="1"/>
  <c r="E20" i="1"/>
  <c r="E28" i="1"/>
  <c r="E34" i="1"/>
  <c r="E41" i="1"/>
  <c r="E49" i="1"/>
  <c r="E56" i="1"/>
  <c r="E62" i="1"/>
  <c r="E70" i="1"/>
  <c r="E77" i="1"/>
  <c r="E84" i="1"/>
  <c r="E92" i="1"/>
  <c r="E98" i="1"/>
  <c r="E105" i="1"/>
  <c r="E113" i="1"/>
  <c r="E120" i="1"/>
  <c r="E126" i="1"/>
  <c r="E134" i="1"/>
  <c r="E141" i="1"/>
  <c r="E148" i="1"/>
  <c r="E156" i="1"/>
  <c r="E162" i="1"/>
  <c r="E169" i="1"/>
  <c r="E177" i="1"/>
  <c r="E184" i="1"/>
  <c r="E190" i="1"/>
  <c r="E198" i="1"/>
  <c r="E205" i="1"/>
  <c r="E212" i="1"/>
  <c r="E220" i="1"/>
  <c r="K255" i="1"/>
  <c r="K251" i="1"/>
  <c r="K247" i="1"/>
  <c r="K243" i="1"/>
  <c r="K239" i="1"/>
  <c r="K235" i="1"/>
  <c r="K231" i="1"/>
  <c r="K227" i="1"/>
  <c r="K223" i="1"/>
  <c r="K219" i="1"/>
  <c r="K215" i="1"/>
  <c r="K211" i="1"/>
  <c r="K207" i="1"/>
  <c r="K203" i="1"/>
  <c r="K199" i="1"/>
  <c r="K195" i="1"/>
  <c r="K191" i="1"/>
  <c r="K187" i="1"/>
  <c r="K183" i="1"/>
  <c r="K179" i="1"/>
  <c r="K175" i="1"/>
  <c r="K171" i="1"/>
  <c r="K167" i="1"/>
  <c r="K163" i="1"/>
  <c r="K159" i="1"/>
  <c r="K155" i="1"/>
  <c r="K151" i="1"/>
  <c r="K147" i="1"/>
  <c r="K143" i="1"/>
  <c r="K139" i="1"/>
  <c r="K135" i="1"/>
  <c r="K131" i="1"/>
  <c r="K127" i="1"/>
  <c r="K123" i="1"/>
  <c r="K119" i="1"/>
  <c r="K115" i="1"/>
  <c r="K111" i="1"/>
  <c r="K107" i="1"/>
  <c r="K103" i="1"/>
  <c r="K99" i="1"/>
  <c r="K95" i="1"/>
  <c r="K91" i="1"/>
  <c r="K87" i="1"/>
  <c r="K83" i="1"/>
  <c r="K79" i="1"/>
  <c r="K75" i="1"/>
  <c r="K71" i="1"/>
  <c r="K67" i="1"/>
  <c r="K63" i="1"/>
  <c r="K59" i="1"/>
  <c r="K55" i="1"/>
  <c r="K51" i="1"/>
  <c r="K47" i="1"/>
  <c r="K43" i="1"/>
  <c r="K39" i="1"/>
  <c r="K35" i="1"/>
  <c r="K31" i="1"/>
  <c r="K27" i="1"/>
  <c r="K23" i="1"/>
  <c r="K19" i="1"/>
  <c r="K13" i="1"/>
  <c r="K8" i="1"/>
  <c r="K18" i="1"/>
  <c r="K14" i="1"/>
  <c r="B9" i="1"/>
  <c r="B14" i="1"/>
  <c r="B12" i="1"/>
  <c r="E11" i="1"/>
  <c r="E15" i="1"/>
  <c r="E19" i="1"/>
  <c r="E23" i="1"/>
  <c r="E27" i="1"/>
  <c r="E31" i="1"/>
  <c r="E35" i="1"/>
  <c r="E39" i="1"/>
  <c r="E43" i="1"/>
  <c r="E47" i="1"/>
  <c r="E51" i="1"/>
  <c r="E55" i="1"/>
  <c r="E59" i="1"/>
  <c r="E63" i="1"/>
  <c r="E67" i="1"/>
  <c r="E71" i="1"/>
  <c r="E75" i="1"/>
  <c r="E79" i="1"/>
  <c r="E83" i="1"/>
  <c r="E87" i="1"/>
  <c r="E91" i="1"/>
  <c r="E95" i="1"/>
  <c r="E99" i="1"/>
  <c r="E103" i="1"/>
  <c r="E107" i="1"/>
  <c r="E111" i="1"/>
  <c r="E115" i="1"/>
  <c r="E119" i="1"/>
  <c r="E123" i="1"/>
  <c r="E127" i="1"/>
  <c r="E131" i="1"/>
  <c r="E135" i="1"/>
  <c r="E139" i="1"/>
  <c r="E143" i="1"/>
  <c r="E147" i="1"/>
  <c r="E151" i="1"/>
  <c r="E155" i="1"/>
  <c r="E159" i="1"/>
  <c r="E163" i="1"/>
  <c r="E167" i="1"/>
  <c r="E171" i="1"/>
  <c r="E175" i="1"/>
  <c r="E179" i="1"/>
  <c r="E183" i="1"/>
  <c r="E187" i="1"/>
  <c r="E191" i="1"/>
  <c r="E195" i="1"/>
  <c r="E199" i="1"/>
  <c r="E203" i="1"/>
  <c r="E207" i="1"/>
  <c r="E211" i="1"/>
  <c r="E215" i="1"/>
  <c r="E219" i="1"/>
  <c r="E223" i="1"/>
  <c r="E227" i="1"/>
  <c r="E231" i="1"/>
  <c r="E235" i="1"/>
  <c r="E239" i="1"/>
  <c r="E243" i="1"/>
  <c r="E247" i="1"/>
  <c r="E251" i="1"/>
  <c r="E255" i="1"/>
  <c r="Q7" i="1"/>
  <c r="Q11" i="1"/>
  <c r="Q15" i="1"/>
  <c r="Q19" i="1"/>
  <c r="Q23" i="1"/>
  <c r="Q27" i="1"/>
  <c r="Q31" i="1"/>
  <c r="Q35" i="1"/>
  <c r="Q39" i="1"/>
  <c r="Q43" i="1"/>
  <c r="Q47" i="1"/>
  <c r="Q51" i="1"/>
  <c r="Q55" i="1"/>
  <c r="Q59" i="1"/>
  <c r="Q63" i="1"/>
  <c r="Q67" i="1"/>
  <c r="Q71" i="1"/>
  <c r="Q75" i="1"/>
  <c r="Q79" i="1"/>
  <c r="Q83" i="1"/>
  <c r="Q87" i="1"/>
  <c r="Q91" i="1"/>
  <c r="Q95" i="1"/>
  <c r="Q99" i="1"/>
  <c r="Q103" i="1"/>
  <c r="Q107" i="1"/>
  <c r="Q111" i="1"/>
  <c r="Q115" i="1"/>
  <c r="Q119" i="1"/>
  <c r="Q123" i="1"/>
  <c r="Q127" i="1"/>
  <c r="Q131" i="1"/>
  <c r="Q135" i="1"/>
  <c r="Q139" i="1"/>
  <c r="Q143" i="1"/>
  <c r="Q147" i="1"/>
  <c r="Q151" i="1"/>
  <c r="Q155" i="1"/>
  <c r="Q159" i="1"/>
  <c r="Q163" i="1"/>
  <c r="Q167" i="1"/>
  <c r="B11" i="1"/>
  <c r="B10" i="1"/>
  <c r="B16" i="1"/>
  <c r="B8" i="1"/>
  <c r="B13" i="1"/>
  <c r="B15"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N53" i="1" s="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N163" i="1" s="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N227" i="1" s="1"/>
  <c r="M228" i="1"/>
  <c r="M229" i="1"/>
  <c r="N229" i="1" s="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7" i="1"/>
  <c r="O3" i="2"/>
  <c r="D3" i="2"/>
  <c r="D4" i="2" s="1"/>
  <c r="D5" i="2" s="1"/>
  <c r="D6" i="2" s="1"/>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D182" i="2" s="1"/>
  <c r="D183" i="2" s="1"/>
  <c r="D184" i="2" s="1"/>
  <c r="D185" i="2" s="1"/>
  <c r="D186" i="2" s="1"/>
  <c r="D187" i="2" s="1"/>
  <c r="D188" i="2" s="1"/>
  <c r="D189" i="2" s="1"/>
  <c r="D190" i="2" s="1"/>
  <c r="D191" i="2" s="1"/>
  <c r="D192" i="2" s="1"/>
  <c r="D193" i="2" s="1"/>
  <c r="D194" i="2" s="1"/>
  <c r="D195" i="2" s="1"/>
  <c r="D196" i="2" s="1"/>
  <c r="D197" i="2" s="1"/>
  <c r="D198" i="2" s="1"/>
  <c r="D199" i="2" s="1"/>
  <c r="D200" i="2" s="1"/>
  <c r="D201" i="2" s="1"/>
  <c r="D202" i="2" s="1"/>
  <c r="D203" i="2" s="1"/>
  <c r="D204" i="2" s="1"/>
  <c r="D205" i="2" s="1"/>
  <c r="D206" i="2" s="1"/>
  <c r="D207" i="2" s="1"/>
  <c r="D208" i="2" s="1"/>
  <c r="D209" i="2" s="1"/>
  <c r="D210" i="2" s="1"/>
  <c r="D211" i="2" s="1"/>
  <c r="D212" i="2" s="1"/>
  <c r="D213" i="2" s="1"/>
  <c r="D214" i="2" s="1"/>
  <c r="D215" i="2" s="1"/>
  <c r="D216" i="2" s="1"/>
  <c r="D217" i="2" s="1"/>
  <c r="D218" i="2" s="1"/>
  <c r="D219" i="2" s="1"/>
  <c r="D220" i="2" s="1"/>
  <c r="D221" i="2" s="1"/>
  <c r="D222" i="2" s="1"/>
  <c r="D223" i="2" s="1"/>
  <c r="D224" i="2" s="1"/>
  <c r="D225" i="2" s="1"/>
  <c r="D226" i="2" s="1"/>
  <c r="D227" i="2" s="1"/>
  <c r="D228" i="2" s="1"/>
  <c r="D229" i="2" s="1"/>
  <c r="D230" i="2" s="1"/>
  <c r="D231" i="2" s="1"/>
  <c r="D232" i="2" s="1"/>
  <c r="D233" i="2" s="1"/>
  <c r="D234" i="2" s="1"/>
  <c r="D235" i="2" s="1"/>
  <c r="D236" i="2" s="1"/>
  <c r="D237" i="2" s="1"/>
  <c r="D238" i="2" s="1"/>
  <c r="D239" i="2" s="1"/>
  <c r="D240" i="2" s="1"/>
  <c r="D241" i="2" s="1"/>
  <c r="D242" i="2" s="1"/>
  <c r="D243" i="2" s="1"/>
  <c r="D244" i="2" s="1"/>
  <c r="D245" i="2" s="1"/>
  <c r="D246" i="2" s="1"/>
  <c r="D247" i="2" s="1"/>
  <c r="D248" i="2" s="1"/>
  <c r="D249" i="2" s="1"/>
  <c r="D250" i="2" s="1"/>
  <c r="D251" i="2" s="1"/>
  <c r="D252" i="2" s="1"/>
  <c r="D253" i="2" s="1"/>
  <c r="H3" i="2"/>
  <c r="H4" i="2" s="1"/>
  <c r="H5" i="2" s="1"/>
  <c r="H6" i="2" s="1"/>
  <c r="H7" i="2" s="1"/>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H53" i="2" s="1"/>
  <c r="H54" i="2" s="1"/>
  <c r="H55" i="2" s="1"/>
  <c r="H56" i="2" s="1"/>
  <c r="H57" i="2" s="1"/>
  <c r="H58" i="2" s="1"/>
  <c r="H59" i="2" s="1"/>
  <c r="H60" i="2" s="1"/>
  <c r="H61" i="2" s="1"/>
  <c r="H62" i="2" s="1"/>
  <c r="H63" i="2" s="1"/>
  <c r="H64" i="2" s="1"/>
  <c r="H65" i="2" s="1"/>
  <c r="H66" i="2" s="1"/>
  <c r="H67" i="2" s="1"/>
  <c r="H68" i="2" s="1"/>
  <c r="H69" i="2" s="1"/>
  <c r="H70" i="2" s="1"/>
  <c r="H71" i="2" s="1"/>
  <c r="H72" i="2" s="1"/>
  <c r="H73" i="2" s="1"/>
  <c r="H74" i="2" s="1"/>
  <c r="H75" i="2" s="1"/>
  <c r="H76" i="2" s="1"/>
  <c r="H77" i="2" s="1"/>
  <c r="H78" i="2" s="1"/>
  <c r="H79" i="2" s="1"/>
  <c r="H80" i="2" s="1"/>
  <c r="H81" i="2" s="1"/>
  <c r="H82" i="2" s="1"/>
  <c r="H83" i="2" s="1"/>
  <c r="H84" i="2" s="1"/>
  <c r="H85" i="2" s="1"/>
  <c r="H86" i="2" s="1"/>
  <c r="H87" i="2" s="1"/>
  <c r="H88" i="2" s="1"/>
  <c r="H89" i="2" s="1"/>
  <c r="H90" i="2" s="1"/>
  <c r="H91" i="2" s="1"/>
  <c r="H92" i="2" s="1"/>
  <c r="H93" i="2" s="1"/>
  <c r="H94" i="2" s="1"/>
  <c r="H95" i="2" s="1"/>
  <c r="H96" i="2" s="1"/>
  <c r="H97" i="2" s="1"/>
  <c r="H98" i="2" s="1"/>
  <c r="H99" i="2" s="1"/>
  <c r="H100" i="2" s="1"/>
  <c r="H101" i="2" s="1"/>
  <c r="H102" i="2" s="1"/>
  <c r="H103" i="2" s="1"/>
  <c r="H104" i="2" s="1"/>
  <c r="H105" i="2" s="1"/>
  <c r="H106" i="2" s="1"/>
  <c r="H107" i="2" s="1"/>
  <c r="H108" i="2" s="1"/>
  <c r="H109" i="2" s="1"/>
  <c r="H110" i="2" s="1"/>
  <c r="H111" i="2" s="1"/>
  <c r="H112" i="2" s="1"/>
  <c r="H113" i="2" s="1"/>
  <c r="H114" i="2" s="1"/>
  <c r="H115" i="2" s="1"/>
  <c r="H116" i="2" s="1"/>
  <c r="H117" i="2" s="1"/>
  <c r="H118" i="2" s="1"/>
  <c r="H119" i="2" s="1"/>
  <c r="H120" i="2" s="1"/>
  <c r="H121" i="2" s="1"/>
  <c r="H122" i="2" s="1"/>
  <c r="H123" i="2" s="1"/>
  <c r="H124" i="2" s="1"/>
  <c r="H125" i="2" s="1"/>
  <c r="H126" i="2" s="1"/>
  <c r="H127" i="2" s="1"/>
  <c r="H128" i="2" s="1"/>
  <c r="H129" i="2" s="1"/>
  <c r="H130" i="2" s="1"/>
  <c r="H131" i="2" s="1"/>
  <c r="H132" i="2" s="1"/>
  <c r="H133" i="2" s="1"/>
  <c r="H134" i="2" s="1"/>
  <c r="H135" i="2" s="1"/>
  <c r="H136" i="2" s="1"/>
  <c r="H137" i="2" s="1"/>
  <c r="H138" i="2" s="1"/>
  <c r="H139" i="2" s="1"/>
  <c r="H140" i="2" s="1"/>
  <c r="H141" i="2" s="1"/>
  <c r="H142" i="2" s="1"/>
  <c r="H143" i="2" s="1"/>
  <c r="H144" i="2" s="1"/>
  <c r="H145" i="2" s="1"/>
  <c r="H146" i="2" s="1"/>
  <c r="H147" i="2" s="1"/>
  <c r="H148" i="2" s="1"/>
  <c r="H149" i="2" s="1"/>
  <c r="H150" i="2" s="1"/>
  <c r="H151" i="2" s="1"/>
  <c r="H152" i="2" s="1"/>
  <c r="H153" i="2" s="1"/>
  <c r="H154" i="2" s="1"/>
  <c r="H155" i="2" s="1"/>
  <c r="H156" i="2" s="1"/>
  <c r="H157" i="2" s="1"/>
  <c r="H158" i="2" s="1"/>
  <c r="H159" i="2" s="1"/>
  <c r="H160" i="2" s="1"/>
  <c r="H161" i="2" s="1"/>
  <c r="H162" i="2" s="1"/>
  <c r="H163" i="2" s="1"/>
  <c r="H164" i="2" s="1"/>
  <c r="H165" i="2" s="1"/>
  <c r="H166" i="2" s="1"/>
  <c r="H167" i="2" s="1"/>
  <c r="H168" i="2" s="1"/>
  <c r="H169" i="2" s="1"/>
  <c r="H170" i="2" s="1"/>
  <c r="H171" i="2" s="1"/>
  <c r="H172" i="2" s="1"/>
  <c r="H173" i="2" s="1"/>
  <c r="H174" i="2" s="1"/>
  <c r="H175" i="2" s="1"/>
  <c r="H176" i="2" s="1"/>
  <c r="H177" i="2" s="1"/>
  <c r="H178" i="2" s="1"/>
  <c r="H179" i="2" s="1"/>
  <c r="H180" i="2" s="1"/>
  <c r="H181" i="2" s="1"/>
  <c r="H182" i="2" s="1"/>
  <c r="H183" i="2" s="1"/>
  <c r="H184" i="2" s="1"/>
  <c r="H185" i="2" s="1"/>
  <c r="H186" i="2" s="1"/>
  <c r="H187" i="2" s="1"/>
  <c r="H188" i="2" s="1"/>
  <c r="H189" i="2" s="1"/>
  <c r="H190" i="2" s="1"/>
  <c r="H191" i="2" s="1"/>
  <c r="H192" i="2" s="1"/>
  <c r="H193" i="2" s="1"/>
  <c r="H194" i="2" s="1"/>
  <c r="H195" i="2" s="1"/>
  <c r="H196" i="2" s="1"/>
  <c r="H197" i="2" s="1"/>
  <c r="H198" i="2" s="1"/>
  <c r="H199" i="2" s="1"/>
  <c r="H200" i="2" s="1"/>
  <c r="H201" i="2" s="1"/>
  <c r="H202" i="2" s="1"/>
  <c r="H203" i="2" s="1"/>
  <c r="H204" i="2" s="1"/>
  <c r="H205" i="2" s="1"/>
  <c r="H206" i="2" s="1"/>
  <c r="H207" i="2" s="1"/>
  <c r="H208" i="2" s="1"/>
  <c r="H209" i="2" s="1"/>
  <c r="H210" i="2" s="1"/>
  <c r="H211" i="2" s="1"/>
  <c r="H212" i="2" s="1"/>
  <c r="H213" i="2" s="1"/>
  <c r="H214" i="2" s="1"/>
  <c r="H215" i="2" s="1"/>
  <c r="H216" i="2" s="1"/>
  <c r="H217" i="2" s="1"/>
  <c r="H218" i="2" s="1"/>
  <c r="H219" i="2" s="1"/>
  <c r="H220" i="2" s="1"/>
  <c r="H221" i="2" s="1"/>
  <c r="H222" i="2" s="1"/>
  <c r="H223" i="2" s="1"/>
  <c r="H224" i="2" s="1"/>
  <c r="H225" i="2" s="1"/>
  <c r="H226" i="2" s="1"/>
  <c r="H227" i="2" s="1"/>
  <c r="H228" i="2" s="1"/>
  <c r="H229" i="2" s="1"/>
  <c r="H230" i="2" s="1"/>
  <c r="H231" i="2" s="1"/>
  <c r="H232" i="2" s="1"/>
  <c r="H233" i="2" s="1"/>
  <c r="H234" i="2" s="1"/>
  <c r="H235" i="2" s="1"/>
  <c r="H236" i="2" s="1"/>
  <c r="H237" i="2" s="1"/>
  <c r="H238" i="2" s="1"/>
  <c r="H239" i="2" s="1"/>
  <c r="H240" i="2" s="1"/>
  <c r="H241" i="2" s="1"/>
  <c r="H242" i="2" s="1"/>
  <c r="H243" i="2" s="1"/>
  <c r="H244" i="2" s="1"/>
  <c r="H245" i="2" s="1"/>
  <c r="H246" i="2" s="1"/>
  <c r="H247" i="2" s="1"/>
  <c r="H248" i="2" s="1"/>
  <c r="H249" i="2" s="1"/>
  <c r="H250" i="2" s="1"/>
  <c r="H251" i="2" s="1"/>
  <c r="H252" i="2" s="1"/>
  <c r="H253" i="2" s="1"/>
  <c r="AS41" i="4" l="1"/>
  <c r="AX41" i="4" s="1"/>
  <c r="AO16" i="4" s="1"/>
  <c r="N209" i="1"/>
  <c r="N211" i="1"/>
  <c r="N147" i="1"/>
  <c r="N228" i="1"/>
  <c r="N224" i="1"/>
  <c r="N200" i="1"/>
  <c r="N92" i="1"/>
  <c r="N40" i="1"/>
  <c r="N246" i="1"/>
  <c r="N190" i="1"/>
  <c r="N122" i="1"/>
  <c r="N106" i="1"/>
  <c r="N58" i="1"/>
  <c r="N234" i="1"/>
  <c r="N150" i="1"/>
  <c r="N110" i="1"/>
  <c r="N205" i="1"/>
  <c r="N173" i="1"/>
  <c r="N45" i="1"/>
  <c r="N30" i="1"/>
  <c r="N185" i="1"/>
  <c r="N153" i="1"/>
  <c r="N137" i="1"/>
  <c r="N109" i="1"/>
  <c r="N57" i="1"/>
  <c r="N17" i="1"/>
  <c r="N252" i="1"/>
  <c r="N248" i="1"/>
  <c r="N232" i="1"/>
  <c r="N204" i="1"/>
  <c r="N168" i="1"/>
  <c r="N124" i="1"/>
  <c r="N116" i="1"/>
  <c r="N108" i="1"/>
  <c r="N104" i="1"/>
  <c r="N52" i="1"/>
  <c r="N48" i="1"/>
  <c r="N243" i="1"/>
  <c r="N195" i="1"/>
  <c r="N179" i="1"/>
  <c r="N131" i="1"/>
  <c r="N115" i="1"/>
  <c r="N99" i="1"/>
  <c r="N83" i="1"/>
  <c r="N67" i="1"/>
  <c r="N51" i="1"/>
  <c r="N35" i="1"/>
  <c r="N19" i="1"/>
  <c r="N172" i="1"/>
  <c r="N132" i="1"/>
  <c r="N242" i="1"/>
  <c r="N230" i="1"/>
  <c r="N222" i="1"/>
  <c r="N214" i="1"/>
  <c r="N182" i="1"/>
  <c r="N178" i="1"/>
  <c r="N166" i="1"/>
  <c r="N158" i="1"/>
  <c r="N134" i="1"/>
  <c r="N114" i="1"/>
  <c r="N70" i="1"/>
  <c r="N50" i="1"/>
  <c r="N38" i="1"/>
  <c r="N22" i="1"/>
  <c r="N198" i="1"/>
  <c r="N161" i="1"/>
  <c r="N49" i="1"/>
  <c r="N254" i="1"/>
  <c r="N233" i="1"/>
  <c r="N181" i="1"/>
  <c r="N60" i="1"/>
  <c r="N251" i="1"/>
  <c r="N247" i="1"/>
  <c r="N235" i="1"/>
  <c r="N231" i="1"/>
  <c r="N219" i="1"/>
  <c r="N215" i="1"/>
  <c r="N203" i="1"/>
  <c r="N199" i="1"/>
  <c r="N187" i="1"/>
  <c r="N183" i="1"/>
  <c r="N171" i="1"/>
  <c r="N167" i="1"/>
  <c r="N155" i="1"/>
  <c r="N151" i="1"/>
  <c r="N139" i="1"/>
  <c r="N135" i="1"/>
  <c r="N123" i="1"/>
  <c r="N119" i="1"/>
  <c r="N107" i="1"/>
  <c r="N103" i="1"/>
  <c r="N91" i="1"/>
  <c r="N87" i="1"/>
  <c r="N75" i="1"/>
  <c r="N71" i="1"/>
  <c r="N59" i="1"/>
  <c r="N55" i="1"/>
  <c r="N43" i="1"/>
  <c r="N39" i="1"/>
  <c r="N27" i="1"/>
  <c r="N23" i="1"/>
  <c r="N250" i="1"/>
  <c r="N238" i="1"/>
  <c r="N226" i="1"/>
  <c r="N210" i="1"/>
  <c r="N206" i="1"/>
  <c r="N174" i="1"/>
  <c r="N138" i="1"/>
  <c r="N130" i="1"/>
  <c r="N102" i="1"/>
  <c r="N86" i="1"/>
  <c r="N74" i="1"/>
  <c r="N66" i="1"/>
  <c r="N62" i="1"/>
  <c r="N14" i="1"/>
  <c r="N10" i="1"/>
  <c r="N244" i="1"/>
  <c r="N236" i="1"/>
  <c r="N220" i="1"/>
  <c r="N216" i="1"/>
  <c r="N212" i="1"/>
  <c r="N208" i="1"/>
  <c r="N180" i="1"/>
  <c r="N176" i="1"/>
  <c r="N156" i="1"/>
  <c r="N152" i="1"/>
  <c r="N148" i="1"/>
  <c r="N144" i="1"/>
  <c r="N140" i="1"/>
  <c r="N128" i="1"/>
  <c r="N100" i="1"/>
  <c r="N96" i="1"/>
  <c r="N88" i="1"/>
  <c r="N76" i="1"/>
  <c r="N32" i="1"/>
  <c r="N28" i="1"/>
  <c r="N24" i="1"/>
  <c r="N20" i="1"/>
  <c r="N255" i="1"/>
  <c r="N239" i="1"/>
  <c r="N223" i="1"/>
  <c r="N207" i="1"/>
  <c r="N175" i="1"/>
  <c r="N159" i="1"/>
  <c r="N95" i="1"/>
  <c r="N79" i="1"/>
  <c r="N63" i="1"/>
  <c r="N15" i="1"/>
  <c r="N7" i="1"/>
  <c r="P7" i="1" s="1"/>
  <c r="N202" i="1"/>
  <c r="N194" i="1"/>
  <c r="N186" i="1"/>
  <c r="N146" i="1"/>
  <c r="N126" i="1"/>
  <c r="N94" i="1"/>
  <c r="N90" i="1"/>
  <c r="N82" i="1"/>
  <c r="N54" i="1"/>
  <c r="N46" i="1"/>
  <c r="N26" i="1"/>
  <c r="N18" i="1"/>
  <c r="N191" i="1"/>
  <c r="N143" i="1"/>
  <c r="N127" i="1"/>
  <c r="N111" i="1"/>
  <c r="N47" i="1"/>
  <c r="N31" i="1"/>
  <c r="N11" i="1"/>
  <c r="N257" i="1"/>
  <c r="N245" i="1"/>
  <c r="N241" i="1"/>
  <c r="N237" i="1"/>
  <c r="N201" i="1"/>
  <c r="N189" i="1"/>
  <c r="N177" i="1"/>
  <c r="N169" i="1"/>
  <c r="N165" i="1"/>
  <c r="N149" i="1"/>
  <c r="N133" i="1"/>
  <c r="N129" i="1"/>
  <c r="N125" i="1"/>
  <c r="N121" i="1"/>
  <c r="N101" i="1"/>
  <c r="N89" i="1"/>
  <c r="N81" i="1"/>
  <c r="N69" i="1"/>
  <c r="N65" i="1"/>
  <c r="N61" i="1"/>
  <c r="N9" i="1"/>
  <c r="N142" i="1"/>
  <c r="N118" i="1"/>
  <c r="N253" i="1"/>
  <c r="N249" i="1"/>
  <c r="N225" i="1"/>
  <c r="N221" i="1"/>
  <c r="N217" i="1"/>
  <c r="N213" i="1"/>
  <c r="N197" i="1"/>
  <c r="N193" i="1"/>
  <c r="N157" i="1"/>
  <c r="N145" i="1"/>
  <c r="N141" i="1"/>
  <c r="N117" i="1"/>
  <c r="N113" i="1"/>
  <c r="N105" i="1"/>
  <c r="N97" i="1"/>
  <c r="N93" i="1"/>
  <c r="N85" i="1"/>
  <c r="N77" i="1"/>
  <c r="N73" i="1"/>
  <c r="N41" i="1"/>
  <c r="N37" i="1"/>
  <c r="N33" i="1"/>
  <c r="N29" i="1"/>
  <c r="N25" i="1"/>
  <c r="N21" i="1"/>
  <c r="N13" i="1"/>
  <c r="N218" i="1"/>
  <c r="N170" i="1"/>
  <c r="N162" i="1"/>
  <c r="N154" i="1"/>
  <c r="N98" i="1"/>
  <c r="N78" i="1"/>
  <c r="N42" i="1"/>
  <c r="N34" i="1"/>
  <c r="N256" i="1"/>
  <c r="N240" i="1"/>
  <c r="N196" i="1"/>
  <c r="N192" i="1"/>
  <c r="N188" i="1"/>
  <c r="N184" i="1"/>
  <c r="N164" i="1"/>
  <c r="N160" i="1"/>
  <c r="N136" i="1"/>
  <c r="N120" i="1"/>
  <c r="N112" i="1"/>
  <c r="N84" i="1"/>
  <c r="N80" i="1"/>
  <c r="N72" i="1"/>
  <c r="N68" i="1"/>
  <c r="N64" i="1"/>
  <c r="N56" i="1"/>
  <c r="N44" i="1"/>
  <c r="N36" i="1"/>
  <c r="N16" i="1"/>
  <c r="N12" i="1"/>
  <c r="N8" i="1"/>
  <c r="U252" i="1"/>
  <c r="U244" i="1"/>
  <c r="U236" i="1"/>
  <c r="U228" i="1"/>
  <c r="U220" i="1"/>
  <c r="U212" i="1"/>
  <c r="U204" i="1"/>
  <c r="U196" i="1"/>
  <c r="U188" i="1"/>
  <c r="U180" i="1"/>
  <c r="U176" i="1"/>
  <c r="U168" i="1"/>
  <c r="U160" i="1"/>
  <c r="U152" i="1"/>
  <c r="U140" i="1"/>
  <c r="U132" i="1"/>
  <c r="U124" i="1"/>
  <c r="U116" i="1"/>
  <c r="U108" i="1"/>
  <c r="U100" i="1"/>
  <c r="U92" i="1"/>
  <c r="U84" i="1"/>
  <c r="U76" i="1"/>
  <c r="U72" i="1"/>
  <c r="U64" i="1"/>
  <c r="U56" i="1"/>
  <c r="U48" i="1"/>
  <c r="U40" i="1"/>
  <c r="U32" i="1"/>
  <c r="U24" i="1"/>
  <c r="U16" i="1"/>
  <c r="U8" i="1"/>
  <c r="U255" i="1"/>
  <c r="U247" i="1"/>
  <c r="U235" i="1"/>
  <c r="U231" i="1"/>
  <c r="U219" i="1"/>
  <c r="U215" i="1"/>
  <c r="U207" i="1"/>
  <c r="U195" i="1"/>
  <c r="U187" i="1"/>
  <c r="U183" i="1"/>
  <c r="U171" i="1"/>
  <c r="U163" i="1"/>
  <c r="U159" i="1"/>
  <c r="U147" i="1"/>
  <c r="U143" i="1"/>
  <c r="U131" i="1"/>
  <c r="U123" i="1"/>
  <c r="U119" i="1"/>
  <c r="U107" i="1"/>
  <c r="U99" i="1"/>
  <c r="U95" i="1"/>
  <c r="U87" i="1"/>
  <c r="U75" i="1"/>
  <c r="U67" i="1"/>
  <c r="U63" i="1"/>
  <c r="U51" i="1"/>
  <c r="U47" i="1"/>
  <c r="U39" i="1"/>
  <c r="U27" i="1"/>
  <c r="U19" i="1"/>
  <c r="U15" i="1"/>
  <c r="U7" i="1"/>
  <c r="W7" i="1" s="1"/>
  <c r="U254" i="1"/>
  <c r="U250" i="1"/>
  <c r="U246" i="1"/>
  <c r="U242" i="1"/>
  <c r="U238" i="1"/>
  <c r="U234" i="1"/>
  <c r="U230" i="1"/>
  <c r="U226" i="1"/>
  <c r="U222" i="1"/>
  <c r="U218" i="1"/>
  <c r="U214" i="1"/>
  <c r="U210" i="1"/>
  <c r="U206" i="1"/>
  <c r="U202" i="1"/>
  <c r="U198" i="1"/>
  <c r="U194" i="1"/>
  <c r="U190" i="1"/>
  <c r="U186" i="1"/>
  <c r="U182" i="1"/>
  <c r="U178" i="1"/>
  <c r="U174" i="1"/>
  <c r="U170" i="1"/>
  <c r="U166" i="1"/>
  <c r="U162" i="1"/>
  <c r="U158" i="1"/>
  <c r="U154" i="1"/>
  <c r="U150" i="1"/>
  <c r="U146" i="1"/>
  <c r="U142" i="1"/>
  <c r="U138" i="1"/>
  <c r="U134" i="1"/>
  <c r="U130" i="1"/>
  <c r="U126" i="1"/>
  <c r="U122" i="1"/>
  <c r="U118" i="1"/>
  <c r="U114" i="1"/>
  <c r="U110" i="1"/>
  <c r="U106" i="1"/>
  <c r="U102" i="1"/>
  <c r="U98" i="1"/>
  <c r="U94" i="1"/>
  <c r="U90" i="1"/>
  <c r="U86" i="1"/>
  <c r="U82" i="1"/>
  <c r="U78" i="1"/>
  <c r="U74" i="1"/>
  <c r="U70" i="1"/>
  <c r="U66" i="1"/>
  <c r="U62" i="1"/>
  <c r="U58" i="1"/>
  <c r="U54" i="1"/>
  <c r="U50" i="1"/>
  <c r="U46" i="1"/>
  <c r="U42" i="1"/>
  <c r="U38" i="1"/>
  <c r="U34" i="1"/>
  <c r="U30" i="1"/>
  <c r="U26" i="1"/>
  <c r="U22" i="1"/>
  <c r="U18" i="1"/>
  <c r="U14" i="1"/>
  <c r="U10" i="1"/>
  <c r="U256" i="1"/>
  <c r="U248" i="1"/>
  <c r="U240" i="1"/>
  <c r="U232" i="1"/>
  <c r="U224" i="1"/>
  <c r="U216" i="1"/>
  <c r="U208" i="1"/>
  <c r="U200" i="1"/>
  <c r="U192" i="1"/>
  <c r="U184" i="1"/>
  <c r="U172" i="1"/>
  <c r="U164" i="1"/>
  <c r="U156" i="1"/>
  <c r="U148" i="1"/>
  <c r="U144" i="1"/>
  <c r="U136" i="1"/>
  <c r="U128" i="1"/>
  <c r="U120" i="1"/>
  <c r="U112" i="1"/>
  <c r="U104" i="1"/>
  <c r="U96" i="1"/>
  <c r="U88" i="1"/>
  <c r="U80" i="1"/>
  <c r="U68" i="1"/>
  <c r="U60" i="1"/>
  <c r="U52" i="1"/>
  <c r="U44" i="1"/>
  <c r="U36" i="1"/>
  <c r="U28" i="1"/>
  <c r="U20" i="1"/>
  <c r="U12" i="1"/>
  <c r="U251" i="1"/>
  <c r="U243" i="1"/>
  <c r="U239" i="1"/>
  <c r="U227" i="1"/>
  <c r="U223" i="1"/>
  <c r="U211" i="1"/>
  <c r="U203" i="1"/>
  <c r="U199" i="1"/>
  <c r="U191" i="1"/>
  <c r="U179" i="1"/>
  <c r="U175" i="1"/>
  <c r="U167" i="1"/>
  <c r="U155" i="1"/>
  <c r="U151" i="1"/>
  <c r="U139" i="1"/>
  <c r="U135" i="1"/>
  <c r="U127" i="1"/>
  <c r="U115" i="1"/>
  <c r="U111" i="1"/>
  <c r="U103" i="1"/>
  <c r="U91" i="1"/>
  <c r="U83" i="1"/>
  <c r="U79" i="1"/>
  <c r="U71" i="1"/>
  <c r="U59" i="1"/>
  <c r="U55" i="1"/>
  <c r="U43" i="1"/>
  <c r="U35" i="1"/>
  <c r="U31" i="1"/>
  <c r="U23" i="1"/>
  <c r="U11" i="1"/>
  <c r="U257" i="1"/>
  <c r="U253" i="1"/>
  <c r="U249" i="1"/>
  <c r="U245" i="1"/>
  <c r="U241" i="1"/>
  <c r="U237" i="1"/>
  <c r="U233" i="1"/>
  <c r="U229" i="1"/>
  <c r="U225" i="1"/>
  <c r="U221" i="1"/>
  <c r="U217" i="1"/>
  <c r="U213" i="1"/>
  <c r="U209" i="1"/>
  <c r="U205" i="1"/>
  <c r="U201" i="1"/>
  <c r="U197" i="1"/>
  <c r="U193" i="1"/>
  <c r="U189" i="1"/>
  <c r="U185" i="1"/>
  <c r="U181" i="1"/>
  <c r="U177" i="1"/>
  <c r="U173" i="1"/>
  <c r="U169" i="1"/>
  <c r="U165" i="1"/>
  <c r="U161" i="1"/>
  <c r="U157" i="1"/>
  <c r="U153" i="1"/>
  <c r="U149" i="1"/>
  <c r="U145" i="1"/>
  <c r="U141" i="1"/>
  <c r="U137" i="1"/>
  <c r="U133" i="1"/>
  <c r="U129" i="1"/>
  <c r="U125" i="1"/>
  <c r="U121" i="1"/>
  <c r="U117" i="1"/>
  <c r="U113" i="1"/>
  <c r="U109" i="1"/>
  <c r="U105" i="1"/>
  <c r="U101" i="1"/>
  <c r="U97" i="1"/>
  <c r="U93" i="1"/>
  <c r="U89" i="1"/>
  <c r="U85" i="1"/>
  <c r="U81" i="1"/>
  <c r="U77" i="1"/>
  <c r="U73" i="1"/>
  <c r="U69" i="1"/>
  <c r="U65" i="1"/>
  <c r="U61" i="1"/>
  <c r="U57" i="1"/>
  <c r="U53" i="1"/>
  <c r="U49" i="1"/>
  <c r="U45" i="1"/>
  <c r="U41" i="1"/>
  <c r="U37" i="1"/>
  <c r="U33" i="1"/>
  <c r="U29" i="1"/>
  <c r="U25" i="1"/>
  <c r="U21" i="1"/>
  <c r="U17" i="1"/>
  <c r="U13" i="1"/>
  <c r="U9" i="1"/>
  <c r="O4" i="2"/>
  <c r="L7" i="1"/>
  <c r="L8" i="1"/>
  <c r="J7" i="1"/>
  <c r="J8" i="1" s="1"/>
  <c r="J9" i="1" s="1"/>
  <c r="J10" i="1" s="1"/>
  <c r="D7" i="1"/>
  <c r="F7" i="1" s="1"/>
  <c r="J32" i="4" l="1"/>
  <c r="L32" i="4" s="1"/>
  <c r="AT16" i="4"/>
  <c r="W8" i="1"/>
  <c r="X7" i="1"/>
  <c r="Y7" i="1" s="1"/>
  <c r="P8" i="1"/>
  <c r="R8" i="1" s="1"/>
  <c r="R7" i="1"/>
  <c r="S7" i="1" s="1"/>
  <c r="E15" i="3" s="1"/>
  <c r="O5" i="2"/>
  <c r="J11" i="1"/>
  <c r="L10" i="1"/>
  <c r="L9" i="1"/>
  <c r="D8" i="1"/>
  <c r="F8" i="1" s="1"/>
  <c r="G7" i="1"/>
  <c r="Z7" i="1" l="1"/>
  <c r="E16" i="3"/>
  <c r="E17" i="3" s="1"/>
  <c r="P9" i="1"/>
  <c r="R9" i="1" s="1"/>
  <c r="S9" i="1" s="1"/>
  <c r="G15" i="3" s="1"/>
  <c r="T7" i="1"/>
  <c r="W9" i="1"/>
  <c r="X8" i="1"/>
  <c r="Y8" i="1" s="1"/>
  <c r="S8" i="1"/>
  <c r="F15" i="3" s="1"/>
  <c r="O6" i="2"/>
  <c r="AA7" i="1"/>
  <c r="J12" i="1"/>
  <c r="L11" i="1"/>
  <c r="G8" i="1"/>
  <c r="D9" i="1"/>
  <c r="F9" i="1" s="1"/>
  <c r="Z8" i="1" l="1"/>
  <c r="F16" i="3"/>
  <c r="F17" i="3" s="1"/>
  <c r="P10" i="1"/>
  <c r="P11" i="1" s="1"/>
  <c r="W10" i="1"/>
  <c r="X9" i="1"/>
  <c r="Y9" i="1" s="1"/>
  <c r="O7" i="2"/>
  <c r="AA8" i="1"/>
  <c r="T8" i="1"/>
  <c r="J13" i="1"/>
  <c r="L12" i="1"/>
  <c r="G9" i="1"/>
  <c r="D10" i="1"/>
  <c r="F10" i="1" s="1"/>
  <c r="Z9" i="1" l="1"/>
  <c r="G16" i="3"/>
  <c r="G17" i="3" s="1"/>
  <c r="R10" i="1"/>
  <c r="S10" i="1" s="1"/>
  <c r="H15" i="3" s="1"/>
  <c r="W11" i="1"/>
  <c r="X10" i="1"/>
  <c r="Y10" i="1" s="1"/>
  <c r="P12" i="1"/>
  <c r="R11" i="1"/>
  <c r="S11" i="1" s="1"/>
  <c r="I15" i="3" s="1"/>
  <c r="O8" i="2"/>
  <c r="T9" i="1"/>
  <c r="AA9" i="1"/>
  <c r="J14" i="1"/>
  <c r="L13" i="1"/>
  <c r="D11" i="1"/>
  <c r="F11" i="1" s="1"/>
  <c r="G10" i="1"/>
  <c r="Z10" i="1" l="1"/>
  <c r="H16" i="3"/>
  <c r="H17" i="3" s="1"/>
  <c r="W12" i="1"/>
  <c r="X11" i="1"/>
  <c r="Y11" i="1" s="1"/>
  <c r="P13" i="1"/>
  <c r="R12" i="1"/>
  <c r="S12" i="1" s="1"/>
  <c r="J15" i="3" s="1"/>
  <c r="O9" i="2"/>
  <c r="J15" i="1"/>
  <c r="L14" i="1"/>
  <c r="T10" i="1"/>
  <c r="AA10" i="1"/>
  <c r="D12" i="1"/>
  <c r="F12" i="1" s="1"/>
  <c r="G11" i="1"/>
  <c r="Z11" i="1" l="1"/>
  <c r="I16" i="3"/>
  <c r="I17" i="3" s="1"/>
  <c r="W13" i="1"/>
  <c r="X12" i="1"/>
  <c r="Y12" i="1" s="1"/>
  <c r="P14" i="1"/>
  <c r="R13" i="1"/>
  <c r="S13" i="1" s="1"/>
  <c r="K15" i="3" s="1"/>
  <c r="O10" i="2"/>
  <c r="J16" i="1"/>
  <c r="L15" i="1"/>
  <c r="AA11" i="1"/>
  <c r="T11" i="1"/>
  <c r="G12" i="1"/>
  <c r="D13" i="1"/>
  <c r="F13" i="1" s="1"/>
  <c r="Z12" i="1" l="1"/>
  <c r="J16" i="3"/>
  <c r="J17" i="3" s="1"/>
  <c r="X13" i="1"/>
  <c r="Y13" i="1" s="1"/>
  <c r="W14" i="1"/>
  <c r="P15" i="1"/>
  <c r="R14" i="1"/>
  <c r="S14" i="1" s="1"/>
  <c r="L15" i="3" s="1"/>
  <c r="O11" i="2"/>
  <c r="AA12" i="1"/>
  <c r="T12" i="1"/>
  <c r="J17" i="1"/>
  <c r="L16" i="1"/>
  <c r="G13" i="1"/>
  <c r="D14" i="1"/>
  <c r="F14" i="1" s="1"/>
  <c r="Z13" i="1" l="1"/>
  <c r="K16" i="3"/>
  <c r="K17" i="3" s="1"/>
  <c r="X14" i="1"/>
  <c r="Y14" i="1" s="1"/>
  <c r="W15" i="1"/>
  <c r="P16" i="1"/>
  <c r="R15" i="1"/>
  <c r="S15" i="1" s="1"/>
  <c r="M15" i="3" s="1"/>
  <c r="O12" i="2"/>
  <c r="T13" i="1"/>
  <c r="AA13" i="1"/>
  <c r="J18" i="1"/>
  <c r="L17" i="1"/>
  <c r="D15" i="1"/>
  <c r="F15" i="1" s="1"/>
  <c r="G14" i="1"/>
  <c r="Z14" i="1" l="1"/>
  <c r="L16" i="3"/>
  <c r="L17" i="3" s="1"/>
  <c r="W16" i="1"/>
  <c r="X15" i="1"/>
  <c r="Y15" i="1" s="1"/>
  <c r="P17" i="1"/>
  <c r="R16" i="1"/>
  <c r="S16" i="1" s="1"/>
  <c r="N15" i="3" s="1"/>
  <c r="O13" i="2"/>
  <c r="J19" i="1"/>
  <c r="L18" i="1"/>
  <c r="AA14" i="1"/>
  <c r="T14" i="1"/>
  <c r="D16" i="1"/>
  <c r="F16" i="1" s="1"/>
  <c r="G15" i="1"/>
  <c r="Z15" i="1" l="1"/>
  <c r="M16" i="3"/>
  <c r="M17" i="3" s="1"/>
  <c r="W17" i="1"/>
  <c r="X16" i="1"/>
  <c r="Y16" i="1" s="1"/>
  <c r="P18" i="1"/>
  <c r="R17" i="1"/>
  <c r="S17" i="1" s="1"/>
  <c r="E18" i="3" s="1"/>
  <c r="O14" i="2"/>
  <c r="AA15" i="1"/>
  <c r="T15" i="1"/>
  <c r="J20" i="1"/>
  <c r="L19" i="1"/>
  <c r="D17" i="1"/>
  <c r="F17" i="1" s="1"/>
  <c r="G16" i="1"/>
  <c r="Z16" i="1" l="1"/>
  <c r="N16" i="3"/>
  <c r="N17" i="3" s="1"/>
  <c r="W18" i="1"/>
  <c r="X17" i="1"/>
  <c r="Y17" i="1" s="1"/>
  <c r="P19" i="1"/>
  <c r="R18" i="1"/>
  <c r="S18" i="1" s="1"/>
  <c r="F18" i="3" s="1"/>
  <c r="O15" i="2"/>
  <c r="J21" i="1"/>
  <c r="L20" i="1"/>
  <c r="AA16" i="1"/>
  <c r="T16" i="1"/>
  <c r="D18" i="1"/>
  <c r="F18" i="1" s="1"/>
  <c r="G17" i="1"/>
  <c r="Z17" i="1" l="1"/>
  <c r="E19" i="3"/>
  <c r="E20" i="3" s="1"/>
  <c r="W19" i="1"/>
  <c r="X18" i="1"/>
  <c r="Y18" i="1" s="1"/>
  <c r="P20" i="1"/>
  <c r="R19" i="1"/>
  <c r="S19" i="1" s="1"/>
  <c r="G18" i="3" s="1"/>
  <c r="O16" i="2"/>
  <c r="T17" i="1"/>
  <c r="AA17" i="1"/>
  <c r="J22" i="1"/>
  <c r="L21" i="1"/>
  <c r="D19" i="1"/>
  <c r="F19" i="1" s="1"/>
  <c r="G18" i="1"/>
  <c r="Z18" i="1" l="1"/>
  <c r="F19" i="3"/>
  <c r="F20" i="3" s="1"/>
  <c r="W20" i="1"/>
  <c r="X19" i="1"/>
  <c r="Y19" i="1" s="1"/>
  <c r="P21" i="1"/>
  <c r="R20" i="1"/>
  <c r="S20" i="1" s="1"/>
  <c r="H18" i="3" s="1"/>
  <c r="O17" i="2"/>
  <c r="J23" i="1"/>
  <c r="L22" i="1"/>
  <c r="T18" i="1"/>
  <c r="AA18" i="1"/>
  <c r="D20" i="1"/>
  <c r="F20" i="1" s="1"/>
  <c r="G19" i="1"/>
  <c r="Z19" i="1" l="1"/>
  <c r="G19" i="3"/>
  <c r="G20" i="3" s="1"/>
  <c r="W21" i="1"/>
  <c r="X20" i="1"/>
  <c r="Y20" i="1" s="1"/>
  <c r="P22" i="1"/>
  <c r="R21" i="1"/>
  <c r="S21" i="1" s="1"/>
  <c r="I18" i="3" s="1"/>
  <c r="O18" i="2"/>
  <c r="AA19" i="1"/>
  <c r="T19" i="1"/>
  <c r="J24" i="1"/>
  <c r="L23" i="1"/>
  <c r="D21" i="1"/>
  <c r="F21" i="1" s="1"/>
  <c r="G20" i="1"/>
  <c r="Z20" i="1" l="1"/>
  <c r="H19" i="3"/>
  <c r="H20" i="3" s="1"/>
  <c r="W22" i="1"/>
  <c r="X21" i="1"/>
  <c r="Y21" i="1" s="1"/>
  <c r="P23" i="1"/>
  <c r="R22" i="1"/>
  <c r="S22" i="1" s="1"/>
  <c r="J18" i="3" s="1"/>
  <c r="O19" i="2"/>
  <c r="J25" i="1"/>
  <c r="L24" i="1"/>
  <c r="T20" i="1"/>
  <c r="AA20" i="1"/>
  <c r="D22" i="1"/>
  <c r="F22" i="1" s="1"/>
  <c r="G21" i="1"/>
  <c r="Z21" i="1" l="1"/>
  <c r="I19" i="3"/>
  <c r="I20" i="3" s="1"/>
  <c r="X22" i="1"/>
  <c r="Y22" i="1" s="1"/>
  <c r="W23" i="1"/>
  <c r="P24" i="1"/>
  <c r="R23" i="1"/>
  <c r="S23" i="1" s="1"/>
  <c r="K18" i="3" s="1"/>
  <c r="O20" i="2"/>
  <c r="T21" i="1"/>
  <c r="AA21" i="1"/>
  <c r="J26" i="1"/>
  <c r="L25" i="1"/>
  <c r="D23" i="1"/>
  <c r="F23" i="1" s="1"/>
  <c r="G22" i="1"/>
  <c r="Z22" i="1" l="1"/>
  <c r="J19" i="3"/>
  <c r="J20" i="3" s="1"/>
  <c r="W24" i="1"/>
  <c r="X23" i="1"/>
  <c r="Y23" i="1" s="1"/>
  <c r="P25" i="1"/>
  <c r="R24" i="1"/>
  <c r="S24" i="1" s="1"/>
  <c r="L18" i="3" s="1"/>
  <c r="O21" i="2"/>
  <c r="J27" i="1"/>
  <c r="L26" i="1"/>
  <c r="AA22" i="1"/>
  <c r="T22" i="1"/>
  <c r="D24" i="1"/>
  <c r="F24" i="1" s="1"/>
  <c r="G23" i="1"/>
  <c r="Z23" i="1" l="1"/>
  <c r="K19" i="3"/>
  <c r="K20" i="3" s="1"/>
  <c r="W25" i="1"/>
  <c r="X24" i="1"/>
  <c r="Y24" i="1" s="1"/>
  <c r="P26" i="1"/>
  <c r="R25" i="1"/>
  <c r="S25" i="1" s="1"/>
  <c r="M18" i="3" s="1"/>
  <c r="O22" i="2"/>
  <c r="AA23" i="1"/>
  <c r="T23" i="1"/>
  <c r="J28" i="1"/>
  <c r="L27" i="1"/>
  <c r="D25" i="1"/>
  <c r="F25" i="1" s="1"/>
  <c r="G24" i="1"/>
  <c r="Z24" i="1" l="1"/>
  <c r="L19" i="3"/>
  <c r="L20" i="3" s="1"/>
  <c r="W26" i="1"/>
  <c r="X25" i="1"/>
  <c r="Y25" i="1" s="1"/>
  <c r="P27" i="1"/>
  <c r="R26" i="1"/>
  <c r="S26" i="1" s="1"/>
  <c r="N18" i="3" s="1"/>
  <c r="O23" i="2"/>
  <c r="J29" i="1"/>
  <c r="L28" i="1"/>
  <c r="T24" i="1"/>
  <c r="AA24" i="1"/>
  <c r="D26" i="1"/>
  <c r="F26" i="1" s="1"/>
  <c r="G25" i="1"/>
  <c r="Z25" i="1" l="1"/>
  <c r="M19" i="3"/>
  <c r="M20" i="3" s="1"/>
  <c r="W27" i="1"/>
  <c r="X26" i="1"/>
  <c r="Y26" i="1" s="1"/>
  <c r="P28" i="1"/>
  <c r="R27" i="1"/>
  <c r="S27" i="1" s="1"/>
  <c r="E21" i="3" s="1"/>
  <c r="O24" i="2"/>
  <c r="T25" i="1"/>
  <c r="AA25" i="1"/>
  <c r="J30" i="1"/>
  <c r="L29" i="1"/>
  <c r="D27" i="1"/>
  <c r="F27" i="1" s="1"/>
  <c r="G26" i="1"/>
  <c r="Z26" i="1" l="1"/>
  <c r="N19" i="3"/>
  <c r="N20" i="3" s="1"/>
  <c r="W28" i="1"/>
  <c r="X27" i="1"/>
  <c r="Y27" i="1" s="1"/>
  <c r="P29" i="1"/>
  <c r="R28" i="1"/>
  <c r="S28" i="1" s="1"/>
  <c r="F21" i="3" s="1"/>
  <c r="O25" i="2"/>
  <c r="J31" i="1"/>
  <c r="L30" i="1"/>
  <c r="T26" i="1"/>
  <c r="AA26" i="1"/>
  <c r="D28" i="1"/>
  <c r="F28" i="1" s="1"/>
  <c r="G27" i="1"/>
  <c r="Z27" i="1" l="1"/>
  <c r="E22" i="3"/>
  <c r="E23" i="3" s="1"/>
  <c r="W29" i="1"/>
  <c r="X28" i="1"/>
  <c r="Y28" i="1" s="1"/>
  <c r="P30" i="1"/>
  <c r="R29" i="1"/>
  <c r="S29" i="1" s="1"/>
  <c r="G21" i="3" s="1"/>
  <c r="O26" i="2"/>
  <c r="AA27" i="1"/>
  <c r="T27" i="1"/>
  <c r="J32" i="1"/>
  <c r="L31" i="1"/>
  <c r="D29" i="1"/>
  <c r="F29" i="1" s="1"/>
  <c r="G28" i="1"/>
  <c r="Z28" i="1" l="1"/>
  <c r="F22" i="3"/>
  <c r="F23" i="3" s="1"/>
  <c r="W30" i="1"/>
  <c r="X29" i="1"/>
  <c r="Y29" i="1" s="1"/>
  <c r="P31" i="1"/>
  <c r="R30" i="1"/>
  <c r="S30" i="1" s="1"/>
  <c r="H21" i="3" s="1"/>
  <c r="O27" i="2"/>
  <c r="J33" i="1"/>
  <c r="L32" i="1"/>
  <c r="T28" i="1"/>
  <c r="AA28" i="1"/>
  <c r="D30" i="1"/>
  <c r="F30" i="1" s="1"/>
  <c r="G29" i="1"/>
  <c r="Z29" i="1" l="1"/>
  <c r="G22" i="3"/>
  <c r="G23" i="3" s="1"/>
  <c r="W31" i="1"/>
  <c r="X30" i="1"/>
  <c r="Y30" i="1" s="1"/>
  <c r="P32" i="1"/>
  <c r="R31" i="1"/>
  <c r="S31" i="1" s="1"/>
  <c r="I21" i="3" s="1"/>
  <c r="O28" i="2"/>
  <c r="T29" i="1"/>
  <c r="AA29" i="1"/>
  <c r="J34" i="1"/>
  <c r="L33" i="1"/>
  <c r="D31" i="1"/>
  <c r="F31" i="1" s="1"/>
  <c r="G30" i="1"/>
  <c r="Z30" i="1" l="1"/>
  <c r="H22" i="3"/>
  <c r="H23" i="3" s="1"/>
  <c r="W32" i="1"/>
  <c r="X31" i="1"/>
  <c r="Y31" i="1" s="1"/>
  <c r="P33" i="1"/>
  <c r="R32" i="1"/>
  <c r="S32" i="1" s="1"/>
  <c r="J21" i="3" s="1"/>
  <c r="O29" i="2"/>
  <c r="J35" i="1"/>
  <c r="L34" i="1"/>
  <c r="AA30" i="1"/>
  <c r="T30" i="1"/>
  <c r="D32" i="1"/>
  <c r="F32" i="1" s="1"/>
  <c r="G31" i="1"/>
  <c r="Z31" i="1" l="1"/>
  <c r="I22" i="3"/>
  <c r="I23" i="3" s="1"/>
  <c r="W33" i="1"/>
  <c r="X32" i="1"/>
  <c r="Y32" i="1" s="1"/>
  <c r="P34" i="1"/>
  <c r="R33" i="1"/>
  <c r="S33" i="1" s="1"/>
  <c r="K21" i="3" s="1"/>
  <c r="O30" i="2"/>
  <c r="AA31" i="1"/>
  <c r="T31" i="1"/>
  <c r="J36" i="1"/>
  <c r="L35" i="1"/>
  <c r="D33" i="1"/>
  <c r="F33" i="1" s="1"/>
  <c r="G32" i="1"/>
  <c r="Z32" i="1" l="1"/>
  <c r="J22" i="3"/>
  <c r="J23" i="3" s="1"/>
  <c r="W34" i="1"/>
  <c r="X33" i="1"/>
  <c r="Y33" i="1" s="1"/>
  <c r="P35" i="1"/>
  <c r="R34" i="1"/>
  <c r="S34" i="1" s="1"/>
  <c r="L21" i="3" s="1"/>
  <c r="O31" i="2"/>
  <c r="T32" i="1"/>
  <c r="AA32" i="1"/>
  <c r="J37" i="1"/>
  <c r="L36" i="1"/>
  <c r="D34" i="1"/>
  <c r="F34" i="1" s="1"/>
  <c r="G33" i="1"/>
  <c r="Z33" i="1" l="1"/>
  <c r="K22" i="3"/>
  <c r="K23" i="3" s="1"/>
  <c r="W35" i="1"/>
  <c r="X34" i="1"/>
  <c r="Y34" i="1" s="1"/>
  <c r="P36" i="1"/>
  <c r="R35" i="1"/>
  <c r="S35" i="1" s="1"/>
  <c r="M21" i="3" s="1"/>
  <c r="O32" i="2"/>
  <c r="J38" i="1"/>
  <c r="L37" i="1"/>
  <c r="T33" i="1"/>
  <c r="AA33" i="1"/>
  <c r="D35" i="1"/>
  <c r="F35" i="1" s="1"/>
  <c r="G34" i="1"/>
  <c r="Z34" i="1" l="1"/>
  <c r="L22" i="3"/>
  <c r="L23" i="3" s="1"/>
  <c r="W36" i="1"/>
  <c r="X35" i="1"/>
  <c r="Y35" i="1" s="1"/>
  <c r="P37" i="1"/>
  <c r="R36" i="1"/>
  <c r="S36" i="1" s="1"/>
  <c r="N21" i="3" s="1"/>
  <c r="O33" i="2"/>
  <c r="T34" i="1"/>
  <c r="AA34" i="1"/>
  <c r="J39" i="1"/>
  <c r="L38" i="1"/>
  <c r="D36" i="1"/>
  <c r="F36" i="1" s="1"/>
  <c r="G35" i="1"/>
  <c r="Z35" i="1" l="1"/>
  <c r="M22" i="3"/>
  <c r="M23" i="3" s="1"/>
  <c r="W37" i="1"/>
  <c r="X36" i="1"/>
  <c r="Y36" i="1" s="1"/>
  <c r="P38" i="1"/>
  <c r="R37" i="1"/>
  <c r="S37" i="1" s="1"/>
  <c r="E24" i="3" s="1"/>
  <c r="O34" i="2"/>
  <c r="AA35" i="1"/>
  <c r="T35" i="1"/>
  <c r="J40" i="1"/>
  <c r="L39" i="1"/>
  <c r="D37" i="1"/>
  <c r="F37" i="1" s="1"/>
  <c r="G36" i="1"/>
  <c r="Z36" i="1" l="1"/>
  <c r="N22" i="3"/>
  <c r="N23" i="3" s="1"/>
  <c r="W38" i="1"/>
  <c r="X37" i="1"/>
  <c r="Y37" i="1" s="1"/>
  <c r="P39" i="1"/>
  <c r="R38" i="1"/>
  <c r="S38" i="1" s="1"/>
  <c r="F24" i="3" s="1"/>
  <c r="O35" i="2"/>
  <c r="T36" i="1"/>
  <c r="AA36" i="1"/>
  <c r="J41" i="1"/>
  <c r="L40" i="1"/>
  <c r="D38" i="1"/>
  <c r="F38" i="1" s="1"/>
  <c r="G37" i="1"/>
  <c r="Z37" i="1" l="1"/>
  <c r="E25" i="3"/>
  <c r="E26" i="3" s="1"/>
  <c r="W39" i="1"/>
  <c r="X38" i="1"/>
  <c r="Y38" i="1" s="1"/>
  <c r="P40" i="1"/>
  <c r="R39" i="1"/>
  <c r="S39" i="1" s="1"/>
  <c r="G24" i="3" s="1"/>
  <c r="O36" i="2"/>
  <c r="J42" i="1"/>
  <c r="L41" i="1"/>
  <c r="T37" i="1"/>
  <c r="AA37" i="1"/>
  <c r="D39" i="1"/>
  <c r="F39" i="1" s="1"/>
  <c r="G38" i="1"/>
  <c r="Z38" i="1" l="1"/>
  <c r="F25" i="3"/>
  <c r="F26" i="3" s="1"/>
  <c r="W40" i="1"/>
  <c r="X39" i="1"/>
  <c r="Y39" i="1" s="1"/>
  <c r="P41" i="1"/>
  <c r="R40" i="1"/>
  <c r="S40" i="1" s="1"/>
  <c r="H24" i="3" s="1"/>
  <c r="O37" i="2"/>
  <c r="AA38" i="1"/>
  <c r="T38" i="1"/>
  <c r="J43" i="1"/>
  <c r="L42" i="1"/>
  <c r="D40" i="1"/>
  <c r="F40" i="1" s="1"/>
  <c r="G39" i="1"/>
  <c r="Z39" i="1" l="1"/>
  <c r="G25" i="3"/>
  <c r="G26" i="3" s="1"/>
  <c r="W41" i="1"/>
  <c r="X40" i="1"/>
  <c r="Y40" i="1" s="1"/>
  <c r="P42" i="1"/>
  <c r="R41" i="1"/>
  <c r="S41" i="1" s="1"/>
  <c r="I24" i="3" s="1"/>
  <c r="O38" i="2"/>
  <c r="J44" i="1"/>
  <c r="L43" i="1"/>
  <c r="AA39" i="1"/>
  <c r="T39" i="1"/>
  <c r="D41" i="1"/>
  <c r="F41" i="1" s="1"/>
  <c r="G40" i="1"/>
  <c r="Z40" i="1" l="1"/>
  <c r="H25" i="3"/>
  <c r="H26" i="3" s="1"/>
  <c r="W42" i="1"/>
  <c r="X41" i="1"/>
  <c r="Y41" i="1" s="1"/>
  <c r="P43" i="1"/>
  <c r="R42" i="1"/>
  <c r="S42" i="1" s="1"/>
  <c r="J24" i="3" s="1"/>
  <c r="O39" i="2"/>
  <c r="J45" i="1"/>
  <c r="L44" i="1"/>
  <c r="AA40" i="1"/>
  <c r="T40" i="1"/>
  <c r="D42" i="1"/>
  <c r="F42" i="1" s="1"/>
  <c r="G41" i="1"/>
  <c r="Z41" i="1" l="1"/>
  <c r="I25" i="3"/>
  <c r="I26" i="3" s="1"/>
  <c r="W43" i="1"/>
  <c r="X42" i="1"/>
  <c r="Y42" i="1" s="1"/>
  <c r="P44" i="1"/>
  <c r="R43" i="1"/>
  <c r="S43" i="1" s="1"/>
  <c r="K24" i="3" s="1"/>
  <c r="O40" i="2"/>
  <c r="T41" i="1"/>
  <c r="AA41" i="1"/>
  <c r="J46" i="1"/>
  <c r="L45" i="1"/>
  <c r="D43" i="1"/>
  <c r="F43" i="1" s="1"/>
  <c r="G42" i="1"/>
  <c r="Z42" i="1" l="1"/>
  <c r="J25" i="3"/>
  <c r="J26" i="3" s="1"/>
  <c r="W44" i="1"/>
  <c r="X43" i="1"/>
  <c r="Y43" i="1" s="1"/>
  <c r="P45" i="1"/>
  <c r="R44" i="1"/>
  <c r="S44" i="1" s="1"/>
  <c r="L24" i="3" s="1"/>
  <c r="O41" i="2"/>
  <c r="T42" i="1"/>
  <c r="AA42" i="1"/>
  <c r="J47" i="1"/>
  <c r="L46" i="1"/>
  <c r="D44" i="1"/>
  <c r="F44" i="1" s="1"/>
  <c r="G43" i="1"/>
  <c r="Z43" i="1" l="1"/>
  <c r="K25" i="3"/>
  <c r="K26" i="3" s="1"/>
  <c r="W45" i="1"/>
  <c r="X44" i="1"/>
  <c r="Y44" i="1" s="1"/>
  <c r="P46" i="1"/>
  <c r="R45" i="1"/>
  <c r="S45" i="1" s="1"/>
  <c r="M24" i="3" s="1"/>
  <c r="O42" i="2"/>
  <c r="AA43" i="1"/>
  <c r="T43" i="1"/>
  <c r="J48" i="1"/>
  <c r="L47" i="1"/>
  <c r="D45" i="1"/>
  <c r="F45" i="1" s="1"/>
  <c r="G44" i="1"/>
  <c r="Z44" i="1" l="1"/>
  <c r="L25" i="3"/>
  <c r="L26" i="3" s="1"/>
  <c r="W46" i="1"/>
  <c r="X45" i="1"/>
  <c r="Y45" i="1" s="1"/>
  <c r="P47" i="1"/>
  <c r="R46" i="1"/>
  <c r="S46" i="1" s="1"/>
  <c r="N24" i="3" s="1"/>
  <c r="O43" i="2"/>
  <c r="J49" i="1"/>
  <c r="L48" i="1"/>
  <c r="AA44" i="1"/>
  <c r="T44" i="1"/>
  <c r="D46" i="1"/>
  <c r="F46" i="1" s="1"/>
  <c r="G45" i="1"/>
  <c r="Z45" i="1" l="1"/>
  <c r="M25" i="3"/>
  <c r="M26" i="3" s="1"/>
  <c r="W47" i="1"/>
  <c r="X46" i="1"/>
  <c r="Y46" i="1" s="1"/>
  <c r="P48" i="1"/>
  <c r="R47" i="1"/>
  <c r="S47" i="1" s="1"/>
  <c r="E27" i="3" s="1"/>
  <c r="O44" i="2"/>
  <c r="T45" i="1"/>
  <c r="AA45" i="1"/>
  <c r="J50" i="1"/>
  <c r="L49" i="1"/>
  <c r="D47" i="1"/>
  <c r="F47" i="1" s="1"/>
  <c r="G46" i="1"/>
  <c r="Z46" i="1" l="1"/>
  <c r="N25" i="3"/>
  <c r="N26" i="3" s="1"/>
  <c r="W48" i="1"/>
  <c r="X47" i="1"/>
  <c r="Y47" i="1" s="1"/>
  <c r="P49" i="1"/>
  <c r="R48" i="1"/>
  <c r="S48" i="1" s="1"/>
  <c r="F27" i="3" s="1"/>
  <c r="O45" i="2"/>
  <c r="AA46" i="1"/>
  <c r="T46" i="1"/>
  <c r="J51" i="1"/>
  <c r="L50" i="1"/>
  <c r="D48" i="1"/>
  <c r="F48" i="1" s="1"/>
  <c r="G47" i="1"/>
  <c r="Z47" i="1" l="1"/>
  <c r="E28" i="3"/>
  <c r="E29" i="3" s="1"/>
  <c r="W49" i="1"/>
  <c r="X48" i="1"/>
  <c r="Y48" i="1" s="1"/>
  <c r="P50" i="1"/>
  <c r="R49" i="1"/>
  <c r="S49" i="1" s="1"/>
  <c r="G27" i="3" s="1"/>
  <c r="O46" i="2"/>
  <c r="J52" i="1"/>
  <c r="L51" i="1"/>
  <c r="AA47" i="1"/>
  <c r="T47" i="1"/>
  <c r="D49" i="1"/>
  <c r="F49" i="1" s="1"/>
  <c r="G48" i="1"/>
  <c r="Z48" i="1" l="1"/>
  <c r="F28" i="3"/>
  <c r="F29" i="3" s="1"/>
  <c r="W50" i="1"/>
  <c r="X49" i="1"/>
  <c r="Y49" i="1" s="1"/>
  <c r="P51" i="1"/>
  <c r="R50" i="1"/>
  <c r="S50" i="1" s="1"/>
  <c r="H27" i="3" s="1"/>
  <c r="O47" i="2"/>
  <c r="T48" i="1"/>
  <c r="AA48" i="1"/>
  <c r="J53" i="1"/>
  <c r="L52" i="1"/>
  <c r="D50" i="1"/>
  <c r="F50" i="1" s="1"/>
  <c r="G49" i="1"/>
  <c r="Z49" i="1" l="1"/>
  <c r="G28" i="3"/>
  <c r="G29" i="3" s="1"/>
  <c r="W51" i="1"/>
  <c r="X50" i="1"/>
  <c r="Y50" i="1" s="1"/>
  <c r="P52" i="1"/>
  <c r="R51" i="1"/>
  <c r="S51" i="1" s="1"/>
  <c r="I27" i="3" s="1"/>
  <c r="O48" i="2"/>
  <c r="J54" i="1"/>
  <c r="L53" i="1"/>
  <c r="T49" i="1"/>
  <c r="AA49" i="1"/>
  <c r="D51" i="1"/>
  <c r="F51" i="1" s="1"/>
  <c r="G50" i="1"/>
  <c r="Z50" i="1" l="1"/>
  <c r="H28" i="3"/>
  <c r="H29" i="3" s="1"/>
  <c r="W52" i="1"/>
  <c r="X51" i="1"/>
  <c r="Y51" i="1" s="1"/>
  <c r="P53" i="1"/>
  <c r="R52" i="1"/>
  <c r="S52" i="1" s="1"/>
  <c r="J27" i="3" s="1"/>
  <c r="O49" i="2"/>
  <c r="T50" i="1"/>
  <c r="AA50" i="1"/>
  <c r="J55" i="1"/>
  <c r="L54" i="1"/>
  <c r="D52" i="1"/>
  <c r="F52" i="1" s="1"/>
  <c r="G51" i="1"/>
  <c r="Z51" i="1" l="1"/>
  <c r="I28" i="3"/>
  <c r="I29" i="3" s="1"/>
  <c r="W53" i="1"/>
  <c r="X52" i="1"/>
  <c r="Y52" i="1" s="1"/>
  <c r="P54" i="1"/>
  <c r="R53" i="1"/>
  <c r="S53" i="1" s="1"/>
  <c r="K27" i="3" s="1"/>
  <c r="O50" i="2"/>
  <c r="J56" i="1"/>
  <c r="L55" i="1"/>
  <c r="AA51" i="1"/>
  <c r="T51" i="1"/>
  <c r="D53" i="1"/>
  <c r="F53" i="1" s="1"/>
  <c r="G52" i="1"/>
  <c r="Z52" i="1" l="1"/>
  <c r="J28" i="3"/>
  <c r="J29" i="3" s="1"/>
  <c r="W54" i="1"/>
  <c r="X53" i="1"/>
  <c r="Y53" i="1" s="1"/>
  <c r="P55" i="1"/>
  <c r="R54" i="1"/>
  <c r="S54" i="1" s="1"/>
  <c r="L27" i="3" s="1"/>
  <c r="O51" i="2"/>
  <c r="T52" i="1"/>
  <c r="AA52" i="1"/>
  <c r="J57" i="1"/>
  <c r="L56" i="1"/>
  <c r="D54" i="1"/>
  <c r="F54" i="1" s="1"/>
  <c r="G53" i="1"/>
  <c r="Z53" i="1" l="1"/>
  <c r="K28" i="3"/>
  <c r="K29" i="3" s="1"/>
  <c r="W55" i="1"/>
  <c r="X54" i="1"/>
  <c r="Y54" i="1" s="1"/>
  <c r="P56" i="1"/>
  <c r="R55" i="1"/>
  <c r="S55" i="1" s="1"/>
  <c r="M27" i="3" s="1"/>
  <c r="O52" i="2"/>
  <c r="J58" i="1"/>
  <c r="L57" i="1"/>
  <c r="T53" i="1"/>
  <c r="AA53" i="1"/>
  <c r="D55" i="1"/>
  <c r="F55" i="1" s="1"/>
  <c r="G54" i="1"/>
  <c r="Z54" i="1" l="1"/>
  <c r="L28" i="3"/>
  <c r="L29" i="3" s="1"/>
  <c r="W56" i="1"/>
  <c r="X55" i="1"/>
  <c r="Y55" i="1" s="1"/>
  <c r="P57" i="1"/>
  <c r="R56" i="1"/>
  <c r="S56" i="1" s="1"/>
  <c r="N27" i="3" s="1"/>
  <c r="O53" i="2"/>
  <c r="T54" i="1"/>
  <c r="AA54" i="1"/>
  <c r="J59" i="1"/>
  <c r="L58" i="1"/>
  <c r="D56" i="1"/>
  <c r="F56" i="1" s="1"/>
  <c r="G55" i="1"/>
  <c r="Z55" i="1" l="1"/>
  <c r="M28" i="3"/>
  <c r="M29" i="3" s="1"/>
  <c r="W57" i="1"/>
  <c r="X56" i="1"/>
  <c r="Y56" i="1" s="1"/>
  <c r="P58" i="1"/>
  <c r="R57" i="1"/>
  <c r="S57" i="1" s="1"/>
  <c r="E30" i="3" s="1"/>
  <c r="O54" i="2"/>
  <c r="AA55" i="1"/>
  <c r="T55" i="1"/>
  <c r="J60" i="1"/>
  <c r="L59" i="1"/>
  <c r="D57" i="1"/>
  <c r="F57" i="1" s="1"/>
  <c r="G56" i="1"/>
  <c r="Z56" i="1" l="1"/>
  <c r="N28" i="3"/>
  <c r="N29" i="3" s="1"/>
  <c r="W58" i="1"/>
  <c r="X57" i="1"/>
  <c r="Y57" i="1" s="1"/>
  <c r="P59" i="1"/>
  <c r="R58" i="1"/>
  <c r="S58" i="1" s="1"/>
  <c r="F30" i="3" s="1"/>
  <c r="O55" i="2"/>
  <c r="T56" i="1"/>
  <c r="AA56" i="1"/>
  <c r="J61" i="1"/>
  <c r="L60" i="1"/>
  <c r="D58" i="1"/>
  <c r="F58" i="1" s="1"/>
  <c r="G57" i="1"/>
  <c r="Z57" i="1" l="1"/>
  <c r="E31" i="3"/>
  <c r="E32" i="3" s="1"/>
  <c r="W59" i="1"/>
  <c r="X58" i="1"/>
  <c r="Y58" i="1" s="1"/>
  <c r="P60" i="1"/>
  <c r="R59" i="1"/>
  <c r="S59" i="1" s="1"/>
  <c r="G30" i="3" s="1"/>
  <c r="O56" i="2"/>
  <c r="J62" i="1"/>
  <c r="L61" i="1"/>
  <c r="T57" i="1"/>
  <c r="AA57" i="1"/>
  <c r="D59" i="1"/>
  <c r="F59" i="1" s="1"/>
  <c r="G58" i="1"/>
  <c r="Z58" i="1" l="1"/>
  <c r="F31" i="3"/>
  <c r="F32" i="3" s="1"/>
  <c r="W60" i="1"/>
  <c r="X59" i="1"/>
  <c r="Y59" i="1" s="1"/>
  <c r="P61" i="1"/>
  <c r="R60" i="1"/>
  <c r="S60" i="1" s="1"/>
  <c r="H30" i="3" s="1"/>
  <c r="O57" i="2"/>
  <c r="T58" i="1"/>
  <c r="AA58" i="1"/>
  <c r="J63" i="1"/>
  <c r="L62" i="1"/>
  <c r="D60" i="1"/>
  <c r="F60" i="1" s="1"/>
  <c r="G59" i="1"/>
  <c r="Z59" i="1" l="1"/>
  <c r="G31" i="3"/>
  <c r="G32" i="3" s="1"/>
  <c r="W61" i="1"/>
  <c r="X60" i="1"/>
  <c r="Y60" i="1" s="1"/>
  <c r="P62" i="1"/>
  <c r="R61" i="1"/>
  <c r="S61" i="1" s="1"/>
  <c r="I30" i="3" s="1"/>
  <c r="O58" i="2"/>
  <c r="J64" i="1"/>
  <c r="L63" i="1"/>
  <c r="AA59" i="1"/>
  <c r="T59" i="1"/>
  <c r="D61" i="1"/>
  <c r="F61" i="1" s="1"/>
  <c r="G60" i="1"/>
  <c r="Z60" i="1" l="1"/>
  <c r="H31" i="3"/>
  <c r="H32" i="3" s="1"/>
  <c r="W62" i="1"/>
  <c r="X61" i="1"/>
  <c r="Y61" i="1" s="1"/>
  <c r="P63" i="1"/>
  <c r="R62" i="1"/>
  <c r="S62" i="1" s="1"/>
  <c r="J30" i="3" s="1"/>
  <c r="O59" i="2"/>
  <c r="T60" i="1"/>
  <c r="AA60" i="1"/>
  <c r="J65" i="1"/>
  <c r="L64" i="1"/>
  <c r="D62" i="1"/>
  <c r="F62" i="1" s="1"/>
  <c r="G61" i="1"/>
  <c r="Z61" i="1" l="1"/>
  <c r="I31" i="3"/>
  <c r="I32" i="3" s="1"/>
  <c r="W63" i="1"/>
  <c r="X62" i="1"/>
  <c r="Y62" i="1" s="1"/>
  <c r="P64" i="1"/>
  <c r="R63" i="1"/>
  <c r="S63" i="1" s="1"/>
  <c r="K30" i="3" s="1"/>
  <c r="O60" i="2"/>
  <c r="J66" i="1"/>
  <c r="L65" i="1"/>
  <c r="T61" i="1"/>
  <c r="AA61" i="1"/>
  <c r="D63" i="1"/>
  <c r="F63" i="1" s="1"/>
  <c r="G62" i="1"/>
  <c r="Z62" i="1" l="1"/>
  <c r="J31" i="3"/>
  <c r="J32" i="3" s="1"/>
  <c r="W64" i="1"/>
  <c r="X63" i="1"/>
  <c r="Y63" i="1" s="1"/>
  <c r="P65" i="1"/>
  <c r="R64" i="1"/>
  <c r="S64" i="1" s="1"/>
  <c r="L30" i="3" s="1"/>
  <c r="O61" i="2"/>
  <c r="AA62" i="1"/>
  <c r="T62" i="1"/>
  <c r="J67" i="1"/>
  <c r="L66" i="1"/>
  <c r="D64" i="1"/>
  <c r="F64" i="1" s="1"/>
  <c r="G63" i="1"/>
  <c r="Z63" i="1" l="1"/>
  <c r="K31" i="3"/>
  <c r="K32" i="3" s="1"/>
  <c r="W65" i="1"/>
  <c r="X64" i="1"/>
  <c r="Y64" i="1" s="1"/>
  <c r="P66" i="1"/>
  <c r="R65" i="1"/>
  <c r="S65" i="1" s="1"/>
  <c r="M30" i="3" s="1"/>
  <c r="O62" i="2"/>
  <c r="J68" i="1"/>
  <c r="L67" i="1"/>
  <c r="T63" i="1"/>
  <c r="AA63" i="1"/>
  <c r="D65" i="1"/>
  <c r="F65" i="1" s="1"/>
  <c r="G64" i="1"/>
  <c r="Z64" i="1" l="1"/>
  <c r="L31" i="3"/>
  <c r="L32" i="3" s="1"/>
  <c r="W66" i="1"/>
  <c r="X65" i="1"/>
  <c r="Y65" i="1" s="1"/>
  <c r="P67" i="1"/>
  <c r="R66" i="1"/>
  <c r="S66" i="1" s="1"/>
  <c r="N30" i="3" s="1"/>
  <c r="O63" i="2"/>
  <c r="AA64" i="1"/>
  <c r="T64" i="1"/>
  <c r="J69" i="1"/>
  <c r="L68" i="1"/>
  <c r="D66" i="1"/>
  <c r="F66" i="1" s="1"/>
  <c r="G65" i="1"/>
  <c r="Z65" i="1" l="1"/>
  <c r="M31" i="3"/>
  <c r="M32" i="3" s="1"/>
  <c r="W67" i="1"/>
  <c r="X66" i="1"/>
  <c r="Y66" i="1" s="1"/>
  <c r="P68" i="1"/>
  <c r="R67" i="1"/>
  <c r="S67" i="1" s="1"/>
  <c r="E33" i="3" s="1"/>
  <c r="O64" i="2"/>
  <c r="J70" i="1"/>
  <c r="L69" i="1"/>
  <c r="T65" i="1"/>
  <c r="AA65" i="1"/>
  <c r="D67" i="1"/>
  <c r="F67" i="1" s="1"/>
  <c r="G66" i="1"/>
  <c r="Z66" i="1" l="1"/>
  <c r="N31" i="3"/>
  <c r="N32" i="3" s="1"/>
  <c r="W68" i="1"/>
  <c r="X67" i="1"/>
  <c r="Y67" i="1" s="1"/>
  <c r="P69" i="1"/>
  <c r="R68" i="1"/>
  <c r="S68" i="1" s="1"/>
  <c r="F33" i="3" s="1"/>
  <c r="O65" i="2"/>
  <c r="T66" i="1"/>
  <c r="AA66" i="1"/>
  <c r="J71" i="1"/>
  <c r="L70" i="1"/>
  <c r="D68" i="1"/>
  <c r="F68" i="1" s="1"/>
  <c r="G67" i="1"/>
  <c r="Z67" i="1" l="1"/>
  <c r="E34" i="3"/>
  <c r="E35" i="3" s="1"/>
  <c r="W69" i="1"/>
  <c r="X68" i="1"/>
  <c r="Y68" i="1" s="1"/>
  <c r="P70" i="1"/>
  <c r="R69" i="1"/>
  <c r="S69" i="1" s="1"/>
  <c r="G33" i="3" s="1"/>
  <c r="O66" i="2"/>
  <c r="J72" i="1"/>
  <c r="L71" i="1"/>
  <c r="T67" i="1"/>
  <c r="AA67" i="1"/>
  <c r="D69" i="1"/>
  <c r="F69" i="1" s="1"/>
  <c r="G68" i="1"/>
  <c r="Z68" i="1" l="1"/>
  <c r="F34" i="3"/>
  <c r="F35" i="3" s="1"/>
  <c r="W70" i="1"/>
  <c r="X69" i="1"/>
  <c r="Y69" i="1" s="1"/>
  <c r="P71" i="1"/>
  <c r="R70" i="1"/>
  <c r="S70" i="1" s="1"/>
  <c r="H33" i="3" s="1"/>
  <c r="O67" i="2"/>
  <c r="T68" i="1"/>
  <c r="AA68" i="1"/>
  <c r="J73" i="1"/>
  <c r="L72" i="1"/>
  <c r="D70" i="1"/>
  <c r="F70" i="1" s="1"/>
  <c r="G69" i="1"/>
  <c r="Z69" i="1" l="1"/>
  <c r="G34" i="3"/>
  <c r="G35" i="3" s="1"/>
  <c r="W71" i="1"/>
  <c r="X70" i="1"/>
  <c r="Y70" i="1" s="1"/>
  <c r="P72" i="1"/>
  <c r="R71" i="1"/>
  <c r="S71" i="1" s="1"/>
  <c r="I33" i="3" s="1"/>
  <c r="O68" i="2"/>
  <c r="J74" i="1"/>
  <c r="L73" i="1"/>
  <c r="T69" i="1"/>
  <c r="AA69" i="1"/>
  <c r="D71" i="1"/>
  <c r="F71" i="1" s="1"/>
  <c r="G70" i="1"/>
  <c r="Z70" i="1" l="1"/>
  <c r="H34" i="3"/>
  <c r="H35" i="3" s="1"/>
  <c r="W72" i="1"/>
  <c r="X71" i="1"/>
  <c r="Y71" i="1" s="1"/>
  <c r="P73" i="1"/>
  <c r="R72" i="1"/>
  <c r="S72" i="1" s="1"/>
  <c r="J33" i="3" s="1"/>
  <c r="O69" i="2"/>
  <c r="AA70" i="1"/>
  <c r="T70" i="1"/>
  <c r="J75" i="1"/>
  <c r="L74" i="1"/>
  <c r="D72" i="1"/>
  <c r="F72" i="1" s="1"/>
  <c r="G71" i="1"/>
  <c r="Z71" i="1" l="1"/>
  <c r="I34" i="3"/>
  <c r="I35" i="3" s="1"/>
  <c r="W73" i="1"/>
  <c r="X72" i="1"/>
  <c r="Y72" i="1" s="1"/>
  <c r="P74" i="1"/>
  <c r="R73" i="1"/>
  <c r="S73" i="1" s="1"/>
  <c r="K33" i="3" s="1"/>
  <c r="O70" i="2"/>
  <c r="AA71" i="1"/>
  <c r="T71" i="1"/>
  <c r="J76" i="1"/>
  <c r="L75" i="1"/>
  <c r="D73" i="1"/>
  <c r="F73" i="1" s="1"/>
  <c r="G72" i="1"/>
  <c r="Z72" i="1" l="1"/>
  <c r="J34" i="3"/>
  <c r="J35" i="3" s="1"/>
  <c r="W74" i="1"/>
  <c r="X73" i="1"/>
  <c r="Y73" i="1" s="1"/>
  <c r="P75" i="1"/>
  <c r="R74" i="1"/>
  <c r="S74" i="1" s="1"/>
  <c r="L33" i="3" s="1"/>
  <c r="O71" i="2"/>
  <c r="J77" i="1"/>
  <c r="L76" i="1"/>
  <c r="AA72" i="1"/>
  <c r="T72" i="1"/>
  <c r="D74" i="1"/>
  <c r="F74" i="1" s="1"/>
  <c r="G73" i="1"/>
  <c r="Z73" i="1" l="1"/>
  <c r="K34" i="3"/>
  <c r="K35" i="3" s="1"/>
  <c r="W75" i="1"/>
  <c r="X74" i="1"/>
  <c r="Y74" i="1" s="1"/>
  <c r="P76" i="1"/>
  <c r="R75" i="1"/>
  <c r="S75" i="1" s="1"/>
  <c r="M33" i="3" s="1"/>
  <c r="O72" i="2"/>
  <c r="T73" i="1"/>
  <c r="AA73" i="1"/>
  <c r="J78" i="1"/>
  <c r="L77" i="1"/>
  <c r="D75" i="1"/>
  <c r="F75" i="1" s="1"/>
  <c r="G74" i="1"/>
  <c r="Z74" i="1" l="1"/>
  <c r="L34" i="3"/>
  <c r="L35" i="3" s="1"/>
  <c r="W76" i="1"/>
  <c r="X75" i="1"/>
  <c r="Y75" i="1" s="1"/>
  <c r="P77" i="1"/>
  <c r="R76" i="1"/>
  <c r="S76" i="1" s="1"/>
  <c r="N33" i="3" s="1"/>
  <c r="O73" i="2"/>
  <c r="T74" i="1"/>
  <c r="AA74" i="1"/>
  <c r="J79" i="1"/>
  <c r="L78" i="1"/>
  <c r="D76" i="1"/>
  <c r="F76" i="1" s="1"/>
  <c r="G75" i="1"/>
  <c r="Z75" i="1" l="1"/>
  <c r="M34" i="3"/>
  <c r="M35" i="3" s="1"/>
  <c r="W77" i="1"/>
  <c r="X76" i="1"/>
  <c r="Y76" i="1" s="1"/>
  <c r="P78" i="1"/>
  <c r="R77" i="1"/>
  <c r="S77" i="1" s="1"/>
  <c r="E36" i="3" s="1"/>
  <c r="O74" i="2"/>
  <c r="T75" i="1"/>
  <c r="AA75" i="1"/>
  <c r="J80" i="1"/>
  <c r="L79" i="1"/>
  <c r="D77" i="1"/>
  <c r="F77" i="1" s="1"/>
  <c r="G76" i="1"/>
  <c r="Z76" i="1" l="1"/>
  <c r="N34" i="3"/>
  <c r="N35" i="3" s="1"/>
  <c r="W78" i="1"/>
  <c r="X77" i="1"/>
  <c r="Y77" i="1" s="1"/>
  <c r="P79" i="1"/>
  <c r="R78" i="1"/>
  <c r="S78" i="1" s="1"/>
  <c r="F36" i="3" s="1"/>
  <c r="O75" i="2"/>
  <c r="J81" i="1"/>
  <c r="L80" i="1"/>
  <c r="T76" i="1"/>
  <c r="AA76" i="1"/>
  <c r="D78" i="1"/>
  <c r="F78" i="1" s="1"/>
  <c r="G77" i="1"/>
  <c r="Z77" i="1" l="1"/>
  <c r="E37" i="3"/>
  <c r="E38" i="3" s="1"/>
  <c r="W79" i="1"/>
  <c r="X78" i="1"/>
  <c r="Y78" i="1" s="1"/>
  <c r="P80" i="1"/>
  <c r="R79" i="1"/>
  <c r="S79" i="1" s="1"/>
  <c r="G36" i="3" s="1"/>
  <c r="O76" i="2"/>
  <c r="T77" i="1"/>
  <c r="AA77" i="1"/>
  <c r="J82" i="1"/>
  <c r="L81" i="1"/>
  <c r="D79" i="1"/>
  <c r="F79" i="1" s="1"/>
  <c r="G78" i="1"/>
  <c r="Z78" i="1" l="1"/>
  <c r="F37" i="3"/>
  <c r="F38" i="3" s="1"/>
  <c r="W80" i="1"/>
  <c r="X79" i="1"/>
  <c r="Y79" i="1" s="1"/>
  <c r="P81" i="1"/>
  <c r="R80" i="1"/>
  <c r="S80" i="1" s="1"/>
  <c r="H36" i="3" s="1"/>
  <c r="O77" i="2"/>
  <c r="AA78" i="1"/>
  <c r="T78" i="1"/>
  <c r="J83" i="1"/>
  <c r="L82" i="1"/>
  <c r="D80" i="1"/>
  <c r="F80" i="1" s="1"/>
  <c r="G79" i="1"/>
  <c r="Z79" i="1" l="1"/>
  <c r="G37" i="3"/>
  <c r="G38" i="3" s="1"/>
  <c r="W81" i="1"/>
  <c r="X80" i="1"/>
  <c r="Y80" i="1" s="1"/>
  <c r="P82" i="1"/>
  <c r="R81" i="1"/>
  <c r="S81" i="1" s="1"/>
  <c r="I36" i="3" s="1"/>
  <c r="O78" i="2"/>
  <c r="J84" i="1"/>
  <c r="L83" i="1"/>
  <c r="T79" i="1"/>
  <c r="AA79" i="1"/>
  <c r="D81" i="1"/>
  <c r="F81" i="1" s="1"/>
  <c r="G80" i="1"/>
  <c r="Z80" i="1" l="1"/>
  <c r="H37" i="3"/>
  <c r="H38" i="3" s="1"/>
  <c r="W82" i="1"/>
  <c r="X81" i="1"/>
  <c r="Y81" i="1" s="1"/>
  <c r="P83" i="1"/>
  <c r="R82" i="1"/>
  <c r="S82" i="1" s="1"/>
  <c r="J36" i="3" s="1"/>
  <c r="O79" i="2"/>
  <c r="T80" i="1"/>
  <c r="AA80" i="1"/>
  <c r="J85" i="1"/>
  <c r="L84" i="1"/>
  <c r="D82" i="1"/>
  <c r="F82" i="1" s="1"/>
  <c r="G81" i="1"/>
  <c r="Z81" i="1" l="1"/>
  <c r="I37" i="3"/>
  <c r="I38" i="3" s="1"/>
  <c r="W83" i="1"/>
  <c r="X82" i="1"/>
  <c r="Y82" i="1" s="1"/>
  <c r="P84" i="1"/>
  <c r="R83" i="1"/>
  <c r="S83" i="1" s="1"/>
  <c r="K36" i="3" s="1"/>
  <c r="O80" i="2"/>
  <c r="J86" i="1"/>
  <c r="L85" i="1"/>
  <c r="T81" i="1"/>
  <c r="AA81" i="1"/>
  <c r="D83" i="1"/>
  <c r="F83" i="1" s="1"/>
  <c r="G82" i="1"/>
  <c r="Z82" i="1" l="1"/>
  <c r="J37" i="3"/>
  <c r="J38" i="3" s="1"/>
  <c r="W84" i="1"/>
  <c r="X83" i="1"/>
  <c r="Y83" i="1" s="1"/>
  <c r="P85" i="1"/>
  <c r="R84" i="1"/>
  <c r="S84" i="1" s="1"/>
  <c r="L36" i="3" s="1"/>
  <c r="O81" i="2"/>
  <c r="T82" i="1"/>
  <c r="AA82" i="1"/>
  <c r="J87" i="1"/>
  <c r="L86" i="1"/>
  <c r="D84" i="1"/>
  <c r="F84" i="1" s="1"/>
  <c r="G83" i="1"/>
  <c r="Z83" i="1" l="1"/>
  <c r="K37" i="3"/>
  <c r="K38" i="3" s="1"/>
  <c r="W85" i="1"/>
  <c r="X84" i="1"/>
  <c r="Y84" i="1" s="1"/>
  <c r="P86" i="1"/>
  <c r="R85" i="1"/>
  <c r="S85" i="1" s="1"/>
  <c r="M36" i="3" s="1"/>
  <c r="O82" i="2"/>
  <c r="J88" i="1"/>
  <c r="L87" i="1"/>
  <c r="AA83" i="1"/>
  <c r="T83" i="1"/>
  <c r="D85" i="1"/>
  <c r="F85" i="1" s="1"/>
  <c r="G84" i="1"/>
  <c r="Z84" i="1" l="1"/>
  <c r="L37" i="3"/>
  <c r="L38" i="3" s="1"/>
  <c r="W86" i="1"/>
  <c r="X85" i="1"/>
  <c r="Y85" i="1" s="1"/>
  <c r="P87" i="1"/>
  <c r="R86" i="1"/>
  <c r="S86" i="1" s="1"/>
  <c r="N36" i="3" s="1"/>
  <c r="O83" i="2"/>
  <c r="T84" i="1"/>
  <c r="AA84" i="1"/>
  <c r="J89" i="1"/>
  <c r="L88" i="1"/>
  <c r="D86" i="1"/>
  <c r="F86" i="1" s="1"/>
  <c r="G85" i="1"/>
  <c r="Z85" i="1" l="1"/>
  <c r="M37" i="3"/>
  <c r="M38" i="3" s="1"/>
  <c r="W87" i="1"/>
  <c r="X86" i="1"/>
  <c r="Y86" i="1" s="1"/>
  <c r="P88" i="1"/>
  <c r="R87" i="1"/>
  <c r="S87" i="1" s="1"/>
  <c r="E39" i="3" s="1"/>
  <c r="O84" i="2"/>
  <c r="J90" i="1"/>
  <c r="L89" i="1"/>
  <c r="T85" i="1"/>
  <c r="AA85" i="1"/>
  <c r="D87" i="1"/>
  <c r="F87" i="1" s="1"/>
  <c r="G86" i="1"/>
  <c r="Z86" i="1" l="1"/>
  <c r="N37" i="3"/>
  <c r="N38" i="3" s="1"/>
  <c r="W88" i="1"/>
  <c r="X87" i="1"/>
  <c r="Y87" i="1" s="1"/>
  <c r="P89" i="1"/>
  <c r="R88" i="1"/>
  <c r="S88" i="1" s="1"/>
  <c r="F39" i="3" s="1"/>
  <c r="O85" i="2"/>
  <c r="AA86" i="1"/>
  <c r="T86" i="1"/>
  <c r="J91" i="1"/>
  <c r="L90" i="1"/>
  <c r="D88" i="1"/>
  <c r="F88" i="1" s="1"/>
  <c r="G87" i="1"/>
  <c r="Z87" i="1" l="1"/>
  <c r="E40" i="3"/>
  <c r="E41" i="3" s="1"/>
  <c r="W89" i="1"/>
  <c r="X88" i="1"/>
  <c r="Y88" i="1" s="1"/>
  <c r="P90" i="1"/>
  <c r="R89" i="1"/>
  <c r="S89" i="1" s="1"/>
  <c r="G39" i="3" s="1"/>
  <c r="O86" i="2"/>
  <c r="T87" i="1"/>
  <c r="AA87" i="1"/>
  <c r="J92" i="1"/>
  <c r="L91" i="1"/>
  <c r="D89" i="1"/>
  <c r="F89" i="1" s="1"/>
  <c r="G88" i="1"/>
  <c r="Z88" i="1" l="1"/>
  <c r="F40" i="3"/>
  <c r="F41" i="3" s="1"/>
  <c r="W90" i="1"/>
  <c r="X89" i="1"/>
  <c r="Y89" i="1" s="1"/>
  <c r="P91" i="1"/>
  <c r="R90" i="1"/>
  <c r="S90" i="1" s="1"/>
  <c r="H39" i="3" s="1"/>
  <c r="O87" i="2"/>
  <c r="AA88" i="1"/>
  <c r="T88" i="1"/>
  <c r="J93" i="1"/>
  <c r="L92" i="1"/>
  <c r="D90" i="1"/>
  <c r="F90" i="1" s="1"/>
  <c r="G89" i="1"/>
  <c r="Z89" i="1" l="1"/>
  <c r="G40" i="3"/>
  <c r="G41" i="3" s="1"/>
  <c r="W91" i="1"/>
  <c r="X90" i="1"/>
  <c r="Y90" i="1" s="1"/>
  <c r="P92" i="1"/>
  <c r="R91" i="1"/>
  <c r="S91" i="1" s="1"/>
  <c r="I39" i="3" s="1"/>
  <c r="O88" i="2"/>
  <c r="T89" i="1"/>
  <c r="AA89" i="1"/>
  <c r="J94" i="1"/>
  <c r="L93" i="1"/>
  <c r="D91" i="1"/>
  <c r="F91" i="1" s="1"/>
  <c r="G90" i="1"/>
  <c r="Z90" i="1" l="1"/>
  <c r="H40" i="3"/>
  <c r="H41" i="3" s="1"/>
  <c r="W92" i="1"/>
  <c r="X91" i="1"/>
  <c r="Y91" i="1" s="1"/>
  <c r="P93" i="1"/>
  <c r="R92" i="1"/>
  <c r="S92" i="1" s="1"/>
  <c r="J39" i="3" s="1"/>
  <c r="O89" i="2"/>
  <c r="J95" i="1"/>
  <c r="L94" i="1"/>
  <c r="T90" i="1"/>
  <c r="AA90" i="1"/>
  <c r="D92" i="1"/>
  <c r="F92" i="1" s="1"/>
  <c r="G91" i="1"/>
  <c r="Z91" i="1" l="1"/>
  <c r="I40" i="3"/>
  <c r="I41" i="3" s="1"/>
  <c r="W93" i="1"/>
  <c r="X92" i="1"/>
  <c r="Y92" i="1" s="1"/>
  <c r="P94" i="1"/>
  <c r="R93" i="1"/>
  <c r="S93" i="1" s="1"/>
  <c r="K39" i="3" s="1"/>
  <c r="O90" i="2"/>
  <c r="J96" i="1"/>
  <c r="L95" i="1"/>
  <c r="T91" i="1"/>
  <c r="AA91" i="1"/>
  <c r="D93" i="1"/>
  <c r="F93" i="1" s="1"/>
  <c r="G92" i="1"/>
  <c r="Z92" i="1" l="1"/>
  <c r="J40" i="3"/>
  <c r="J41" i="3" s="1"/>
  <c r="W94" i="1"/>
  <c r="X93" i="1"/>
  <c r="Y93" i="1" s="1"/>
  <c r="P95" i="1"/>
  <c r="R94" i="1"/>
  <c r="S94" i="1" s="1"/>
  <c r="L39" i="3" s="1"/>
  <c r="O91" i="2"/>
  <c r="AA92" i="1"/>
  <c r="T92" i="1"/>
  <c r="J97" i="1"/>
  <c r="L96" i="1"/>
  <c r="D94" i="1"/>
  <c r="F94" i="1" s="1"/>
  <c r="G93" i="1"/>
  <c r="Z93" i="1" l="1"/>
  <c r="K40" i="3"/>
  <c r="K41" i="3" s="1"/>
  <c r="W95" i="1"/>
  <c r="X94" i="1"/>
  <c r="Y94" i="1" s="1"/>
  <c r="P96" i="1"/>
  <c r="R95" i="1"/>
  <c r="S95" i="1" s="1"/>
  <c r="M39" i="3" s="1"/>
  <c r="O92" i="2"/>
  <c r="T93" i="1"/>
  <c r="AA93" i="1"/>
  <c r="J98" i="1"/>
  <c r="L97" i="1"/>
  <c r="D95" i="1"/>
  <c r="F95" i="1" s="1"/>
  <c r="G94" i="1"/>
  <c r="Z94" i="1" l="1"/>
  <c r="L40" i="3"/>
  <c r="L41" i="3" s="1"/>
  <c r="W96" i="1"/>
  <c r="X95" i="1"/>
  <c r="Y95" i="1" s="1"/>
  <c r="P97" i="1"/>
  <c r="R96" i="1"/>
  <c r="S96" i="1" s="1"/>
  <c r="N39" i="3" s="1"/>
  <c r="O93" i="2"/>
  <c r="AA94" i="1"/>
  <c r="T94" i="1"/>
  <c r="J99" i="1"/>
  <c r="L98" i="1"/>
  <c r="D96" i="1"/>
  <c r="F96" i="1" s="1"/>
  <c r="G95" i="1"/>
  <c r="Z95" i="1" l="1"/>
  <c r="M40" i="3"/>
  <c r="M41" i="3" s="1"/>
  <c r="W97" i="1"/>
  <c r="X96" i="1"/>
  <c r="Y96" i="1" s="1"/>
  <c r="P98" i="1"/>
  <c r="R97" i="1"/>
  <c r="S97" i="1" s="1"/>
  <c r="E42" i="3" s="1"/>
  <c r="O94" i="2"/>
  <c r="J100" i="1"/>
  <c r="L99" i="1"/>
  <c r="T95" i="1"/>
  <c r="AA95" i="1"/>
  <c r="D97" i="1"/>
  <c r="F97" i="1" s="1"/>
  <c r="G96" i="1"/>
  <c r="Z96" i="1" l="1"/>
  <c r="N40" i="3"/>
  <c r="N41" i="3" s="1"/>
  <c r="W98" i="1"/>
  <c r="X97" i="1"/>
  <c r="Y97" i="1" s="1"/>
  <c r="P99" i="1"/>
  <c r="R98" i="1"/>
  <c r="S98" i="1" s="1"/>
  <c r="F42" i="3" s="1"/>
  <c r="O95" i="2"/>
  <c r="AA96" i="1"/>
  <c r="T96" i="1"/>
  <c r="J101" i="1"/>
  <c r="L100" i="1"/>
  <c r="D98" i="1"/>
  <c r="F98" i="1" s="1"/>
  <c r="G97" i="1"/>
  <c r="Z97" i="1" l="1"/>
  <c r="E43" i="3"/>
  <c r="E44" i="3" s="1"/>
  <c r="W99" i="1"/>
  <c r="X98" i="1"/>
  <c r="Y98" i="1" s="1"/>
  <c r="P100" i="1"/>
  <c r="R99" i="1"/>
  <c r="S99" i="1" s="1"/>
  <c r="G42" i="3" s="1"/>
  <c r="O96" i="2"/>
  <c r="T97" i="1"/>
  <c r="AA97" i="1"/>
  <c r="J102" i="1"/>
  <c r="L101" i="1"/>
  <c r="D99" i="1"/>
  <c r="F99" i="1" s="1"/>
  <c r="G98" i="1"/>
  <c r="Z98" i="1" l="1"/>
  <c r="F43" i="3"/>
  <c r="F44" i="3" s="1"/>
  <c r="W100" i="1"/>
  <c r="X99" i="1"/>
  <c r="Y99" i="1" s="1"/>
  <c r="P101" i="1"/>
  <c r="R100" i="1"/>
  <c r="S100" i="1" s="1"/>
  <c r="H42" i="3" s="1"/>
  <c r="O97" i="2"/>
  <c r="J103" i="1"/>
  <c r="L102" i="1"/>
  <c r="AA98" i="1"/>
  <c r="T98" i="1"/>
  <c r="D100" i="1"/>
  <c r="F100" i="1" s="1"/>
  <c r="G99" i="1"/>
  <c r="Z99" i="1" l="1"/>
  <c r="G43" i="3"/>
  <c r="G44" i="3" s="1"/>
  <c r="W101" i="1"/>
  <c r="X100" i="1"/>
  <c r="Y100" i="1" s="1"/>
  <c r="P102" i="1"/>
  <c r="R101" i="1"/>
  <c r="S101" i="1" s="1"/>
  <c r="I42" i="3" s="1"/>
  <c r="O98" i="2"/>
  <c r="AA99" i="1"/>
  <c r="T99" i="1"/>
  <c r="J104" i="1"/>
  <c r="L103" i="1"/>
  <c r="D101" i="1"/>
  <c r="F101" i="1" s="1"/>
  <c r="G100" i="1"/>
  <c r="Z100" i="1" l="1"/>
  <c r="H43" i="3"/>
  <c r="H44" i="3" s="1"/>
  <c r="W102" i="1"/>
  <c r="X101" i="1"/>
  <c r="Y101" i="1" s="1"/>
  <c r="R102" i="1"/>
  <c r="S102" i="1" s="1"/>
  <c r="J42" i="3" s="1"/>
  <c r="P103" i="1"/>
  <c r="O99" i="2"/>
  <c r="T100" i="1"/>
  <c r="AA100" i="1"/>
  <c r="J105" i="1"/>
  <c r="L104" i="1"/>
  <c r="D102" i="1"/>
  <c r="F102" i="1" s="1"/>
  <c r="G101" i="1"/>
  <c r="Z101" i="1" l="1"/>
  <c r="I43" i="3"/>
  <c r="I44" i="3" s="1"/>
  <c r="W103" i="1"/>
  <c r="X102" i="1"/>
  <c r="Y102" i="1" s="1"/>
  <c r="P104" i="1"/>
  <c r="R103" i="1"/>
  <c r="S103" i="1" s="1"/>
  <c r="K42" i="3" s="1"/>
  <c r="O100" i="2"/>
  <c r="T101" i="1"/>
  <c r="AA101" i="1"/>
  <c r="J106" i="1"/>
  <c r="L105" i="1"/>
  <c r="D103" i="1"/>
  <c r="F103" i="1" s="1"/>
  <c r="G102" i="1"/>
  <c r="Z102" i="1" l="1"/>
  <c r="J43" i="3"/>
  <c r="J44" i="3" s="1"/>
  <c r="W104" i="1"/>
  <c r="X103" i="1"/>
  <c r="Y103" i="1" s="1"/>
  <c r="P105" i="1"/>
  <c r="R104" i="1"/>
  <c r="S104" i="1" s="1"/>
  <c r="L42" i="3" s="1"/>
  <c r="O101" i="2"/>
  <c r="J107" i="1"/>
  <c r="L106" i="1"/>
  <c r="AA102" i="1"/>
  <c r="T102" i="1"/>
  <c r="D104" i="1"/>
  <c r="F104" i="1" s="1"/>
  <c r="G103" i="1"/>
  <c r="Z103" i="1" l="1"/>
  <c r="K43" i="3"/>
  <c r="K44" i="3" s="1"/>
  <c r="W105" i="1"/>
  <c r="X104" i="1"/>
  <c r="Y104" i="1" s="1"/>
  <c r="P106" i="1"/>
  <c r="R105" i="1"/>
  <c r="S105" i="1" s="1"/>
  <c r="M42" i="3" s="1"/>
  <c r="O102" i="2"/>
  <c r="T103" i="1"/>
  <c r="AA103" i="1"/>
  <c r="J108" i="1"/>
  <c r="L107" i="1"/>
  <c r="D105" i="1"/>
  <c r="F105" i="1" s="1"/>
  <c r="G104" i="1"/>
  <c r="Z104" i="1" l="1"/>
  <c r="L43" i="3"/>
  <c r="L44" i="3" s="1"/>
  <c r="W106" i="1"/>
  <c r="X105" i="1"/>
  <c r="Y105" i="1" s="1"/>
  <c r="P107" i="1"/>
  <c r="R106" i="1"/>
  <c r="S106" i="1" s="1"/>
  <c r="N42" i="3" s="1"/>
  <c r="O103" i="2"/>
  <c r="J109" i="1"/>
  <c r="L108" i="1"/>
  <c r="AA104" i="1"/>
  <c r="T104" i="1"/>
  <c r="D106" i="1"/>
  <c r="F106" i="1" s="1"/>
  <c r="G105" i="1"/>
  <c r="Z105" i="1" l="1"/>
  <c r="M43" i="3"/>
  <c r="M44" i="3" s="1"/>
  <c r="W107" i="1"/>
  <c r="X106" i="1"/>
  <c r="Y106" i="1" s="1"/>
  <c r="P108" i="1"/>
  <c r="R107" i="1"/>
  <c r="S107" i="1" s="1"/>
  <c r="E45" i="3" s="1"/>
  <c r="O104" i="2"/>
  <c r="T105" i="1"/>
  <c r="AA105" i="1"/>
  <c r="J110" i="1"/>
  <c r="L109" i="1"/>
  <c r="D107" i="1"/>
  <c r="F107" i="1" s="1"/>
  <c r="G106" i="1"/>
  <c r="Z106" i="1" l="1"/>
  <c r="N43" i="3"/>
  <c r="N44" i="3" s="1"/>
  <c r="W108" i="1"/>
  <c r="X107" i="1"/>
  <c r="Y107" i="1" s="1"/>
  <c r="P109" i="1"/>
  <c r="R108" i="1"/>
  <c r="S108" i="1" s="1"/>
  <c r="F45" i="3" s="1"/>
  <c r="O105" i="2"/>
  <c r="T106" i="1"/>
  <c r="AA106" i="1"/>
  <c r="J111" i="1"/>
  <c r="L110" i="1"/>
  <c r="D108" i="1"/>
  <c r="F108" i="1" s="1"/>
  <c r="G107" i="1"/>
  <c r="Z107" i="1" l="1"/>
  <c r="E46" i="3"/>
  <c r="E47" i="3" s="1"/>
  <c r="W109" i="1"/>
  <c r="X108" i="1"/>
  <c r="Y108" i="1" s="1"/>
  <c r="P110" i="1"/>
  <c r="R109" i="1"/>
  <c r="S109" i="1" s="1"/>
  <c r="G45" i="3" s="1"/>
  <c r="O106" i="2"/>
  <c r="J112" i="1"/>
  <c r="L111" i="1"/>
  <c r="AA107" i="1"/>
  <c r="T107" i="1"/>
  <c r="D109" i="1"/>
  <c r="F109" i="1" s="1"/>
  <c r="G108" i="1"/>
  <c r="Z108" i="1" l="1"/>
  <c r="F46" i="3"/>
  <c r="F47" i="3" s="1"/>
  <c r="W110" i="1"/>
  <c r="X109" i="1"/>
  <c r="Y109" i="1" s="1"/>
  <c r="P111" i="1"/>
  <c r="R110" i="1"/>
  <c r="S110" i="1" s="1"/>
  <c r="H45" i="3" s="1"/>
  <c r="O107" i="2"/>
  <c r="AA108" i="1"/>
  <c r="T108" i="1"/>
  <c r="J113" i="1"/>
  <c r="L112" i="1"/>
  <c r="D110" i="1"/>
  <c r="F110" i="1" s="1"/>
  <c r="G109" i="1"/>
  <c r="Z109" i="1" l="1"/>
  <c r="G46" i="3"/>
  <c r="G47" i="3" s="1"/>
  <c r="W111" i="1"/>
  <c r="X110" i="1"/>
  <c r="Y110" i="1" s="1"/>
  <c r="P112" i="1"/>
  <c r="R111" i="1"/>
  <c r="S111" i="1" s="1"/>
  <c r="I45" i="3" s="1"/>
  <c r="O108" i="2"/>
  <c r="T109" i="1"/>
  <c r="AA109" i="1"/>
  <c r="J114" i="1"/>
  <c r="L113" i="1"/>
  <c r="D111" i="1"/>
  <c r="F111" i="1" s="1"/>
  <c r="G110" i="1"/>
  <c r="Z110" i="1" l="1"/>
  <c r="H46" i="3"/>
  <c r="H47" i="3" s="1"/>
  <c r="W112" i="1"/>
  <c r="X111" i="1"/>
  <c r="Y111" i="1" s="1"/>
  <c r="P113" i="1"/>
  <c r="R112" i="1"/>
  <c r="S112" i="1" s="1"/>
  <c r="J45" i="3" s="1"/>
  <c r="O109" i="2"/>
  <c r="AA110" i="1"/>
  <c r="T110" i="1"/>
  <c r="J115" i="1"/>
  <c r="L114" i="1"/>
  <c r="D112" i="1"/>
  <c r="F112" i="1" s="1"/>
  <c r="G111" i="1"/>
  <c r="Z111" i="1" l="1"/>
  <c r="I46" i="3"/>
  <c r="I47" i="3" s="1"/>
  <c r="W113" i="1"/>
  <c r="X112" i="1"/>
  <c r="Y112" i="1" s="1"/>
  <c r="P114" i="1"/>
  <c r="R113" i="1"/>
  <c r="S113" i="1" s="1"/>
  <c r="K45" i="3" s="1"/>
  <c r="O110" i="2"/>
  <c r="T111" i="1"/>
  <c r="AA111" i="1"/>
  <c r="J116" i="1"/>
  <c r="L115" i="1"/>
  <c r="D113" i="1"/>
  <c r="F113" i="1" s="1"/>
  <c r="G112" i="1"/>
  <c r="Z112" i="1" l="1"/>
  <c r="J46" i="3"/>
  <c r="J47" i="3" s="1"/>
  <c r="W114" i="1"/>
  <c r="X113" i="1"/>
  <c r="Y113" i="1" s="1"/>
  <c r="P115" i="1"/>
  <c r="R114" i="1"/>
  <c r="S114" i="1" s="1"/>
  <c r="L45" i="3" s="1"/>
  <c r="O111" i="2"/>
  <c r="J117" i="1"/>
  <c r="L116" i="1"/>
  <c r="AA112" i="1"/>
  <c r="T112" i="1"/>
  <c r="D114" i="1"/>
  <c r="F114" i="1" s="1"/>
  <c r="G113" i="1"/>
  <c r="Z113" i="1" l="1"/>
  <c r="K46" i="3"/>
  <c r="K47" i="3" s="1"/>
  <c r="W115" i="1"/>
  <c r="X114" i="1"/>
  <c r="Y114" i="1" s="1"/>
  <c r="P116" i="1"/>
  <c r="R115" i="1"/>
  <c r="S115" i="1" s="1"/>
  <c r="M45" i="3" s="1"/>
  <c r="O112" i="2"/>
  <c r="T113" i="1"/>
  <c r="AA113" i="1"/>
  <c r="J118" i="1"/>
  <c r="L117" i="1"/>
  <c r="D115" i="1"/>
  <c r="F115" i="1" s="1"/>
  <c r="G114" i="1"/>
  <c r="Z114" i="1" l="1"/>
  <c r="L46" i="3"/>
  <c r="L47" i="3" s="1"/>
  <c r="W116" i="1"/>
  <c r="X115" i="1"/>
  <c r="Y115" i="1" s="1"/>
  <c r="P117" i="1"/>
  <c r="R116" i="1"/>
  <c r="S116" i="1" s="1"/>
  <c r="N45" i="3" s="1"/>
  <c r="O113" i="2"/>
  <c r="J119" i="1"/>
  <c r="L118" i="1"/>
  <c r="AA114" i="1"/>
  <c r="T114" i="1"/>
  <c r="D116" i="1"/>
  <c r="F116" i="1" s="1"/>
  <c r="G115" i="1"/>
  <c r="Z115" i="1" l="1"/>
  <c r="M46" i="3"/>
  <c r="M47" i="3" s="1"/>
  <c r="W117" i="1"/>
  <c r="X116" i="1"/>
  <c r="Y116" i="1" s="1"/>
  <c r="P118" i="1"/>
  <c r="R117" i="1"/>
  <c r="S117" i="1" s="1"/>
  <c r="E48" i="3" s="1"/>
  <c r="O114" i="2"/>
  <c r="T115" i="1"/>
  <c r="AA115" i="1"/>
  <c r="J120" i="1"/>
  <c r="L119" i="1"/>
  <c r="D117" i="1"/>
  <c r="F117" i="1" s="1"/>
  <c r="G116" i="1"/>
  <c r="Z116" i="1" l="1"/>
  <c r="N46" i="3"/>
  <c r="N47" i="3" s="1"/>
  <c r="W118" i="1"/>
  <c r="X117" i="1"/>
  <c r="Y117" i="1" s="1"/>
  <c r="P119" i="1"/>
  <c r="R118" i="1"/>
  <c r="S118" i="1" s="1"/>
  <c r="F48" i="3" s="1"/>
  <c r="O115" i="2"/>
  <c r="T116" i="1"/>
  <c r="AA116" i="1"/>
  <c r="J121" i="1"/>
  <c r="L120" i="1"/>
  <c r="D118" i="1"/>
  <c r="F118" i="1" s="1"/>
  <c r="G117" i="1"/>
  <c r="Z117" i="1" l="1"/>
  <c r="E49" i="3"/>
  <c r="E50" i="3" s="1"/>
  <c r="W119" i="1"/>
  <c r="X118" i="1"/>
  <c r="Y118" i="1" s="1"/>
  <c r="P120" i="1"/>
  <c r="R119" i="1"/>
  <c r="S119" i="1" s="1"/>
  <c r="G48" i="3" s="1"/>
  <c r="O116" i="2"/>
  <c r="T117" i="1"/>
  <c r="AA117" i="1"/>
  <c r="J122" i="1"/>
  <c r="L121" i="1"/>
  <c r="D119" i="1"/>
  <c r="F119" i="1" s="1"/>
  <c r="G118" i="1"/>
  <c r="Z118" i="1" l="1"/>
  <c r="F49" i="3"/>
  <c r="F50" i="3" s="1"/>
  <c r="W120" i="1"/>
  <c r="X119" i="1"/>
  <c r="Y119" i="1" s="1"/>
  <c r="P121" i="1"/>
  <c r="R120" i="1"/>
  <c r="S120" i="1" s="1"/>
  <c r="H48" i="3" s="1"/>
  <c r="O117" i="2"/>
  <c r="J123" i="1"/>
  <c r="L122" i="1"/>
  <c r="AA118" i="1"/>
  <c r="T118" i="1"/>
  <c r="D120" i="1"/>
  <c r="F120" i="1" s="1"/>
  <c r="G119" i="1"/>
  <c r="Z119" i="1" l="1"/>
  <c r="G49" i="3"/>
  <c r="G50" i="3" s="1"/>
  <c r="W121" i="1"/>
  <c r="X120" i="1"/>
  <c r="Y120" i="1" s="1"/>
  <c r="P122" i="1"/>
  <c r="R121" i="1"/>
  <c r="S121" i="1" s="1"/>
  <c r="I48" i="3" s="1"/>
  <c r="O118" i="2"/>
  <c r="AA119" i="1"/>
  <c r="T119" i="1"/>
  <c r="J124" i="1"/>
  <c r="L123" i="1"/>
  <c r="D121" i="1"/>
  <c r="F121" i="1" s="1"/>
  <c r="G120" i="1"/>
  <c r="Z120" i="1" l="1"/>
  <c r="H49" i="3"/>
  <c r="H50" i="3" s="1"/>
  <c r="W122" i="1"/>
  <c r="X121" i="1"/>
  <c r="Y121" i="1" s="1"/>
  <c r="P123" i="1"/>
  <c r="R122" i="1"/>
  <c r="S122" i="1" s="1"/>
  <c r="J48" i="3" s="1"/>
  <c r="O119" i="2"/>
  <c r="AA120" i="1"/>
  <c r="T120" i="1"/>
  <c r="J125" i="1"/>
  <c r="L124" i="1"/>
  <c r="D122" i="1"/>
  <c r="F122" i="1" s="1"/>
  <c r="G121" i="1"/>
  <c r="Z121" i="1" l="1"/>
  <c r="I49" i="3"/>
  <c r="I50" i="3" s="1"/>
  <c r="W123" i="1"/>
  <c r="X122" i="1"/>
  <c r="Y122" i="1" s="1"/>
  <c r="P124" i="1"/>
  <c r="R123" i="1"/>
  <c r="S123" i="1" s="1"/>
  <c r="K48" i="3" s="1"/>
  <c r="O120" i="2"/>
  <c r="J126" i="1"/>
  <c r="L125" i="1"/>
  <c r="T121" i="1"/>
  <c r="AA121" i="1"/>
  <c r="D123" i="1"/>
  <c r="F123" i="1" s="1"/>
  <c r="G122" i="1"/>
  <c r="Z122" i="1" l="1"/>
  <c r="J49" i="3"/>
  <c r="J50" i="3" s="1"/>
  <c r="W124" i="1"/>
  <c r="X123" i="1"/>
  <c r="Y123" i="1" s="1"/>
  <c r="P125" i="1"/>
  <c r="R124" i="1"/>
  <c r="S124" i="1" s="1"/>
  <c r="L48" i="3" s="1"/>
  <c r="O121" i="2"/>
  <c r="J127" i="1"/>
  <c r="L126" i="1"/>
  <c r="T122" i="1"/>
  <c r="AA122" i="1"/>
  <c r="D124" i="1"/>
  <c r="F124" i="1" s="1"/>
  <c r="G123" i="1"/>
  <c r="Z123" i="1" l="1"/>
  <c r="K49" i="3"/>
  <c r="K50" i="3" s="1"/>
  <c r="W125" i="1"/>
  <c r="X124" i="1"/>
  <c r="Y124" i="1" s="1"/>
  <c r="P126" i="1"/>
  <c r="R125" i="1"/>
  <c r="S125" i="1" s="1"/>
  <c r="M48" i="3" s="1"/>
  <c r="O122" i="2"/>
  <c r="T123" i="1"/>
  <c r="AA123" i="1"/>
  <c r="J128" i="1"/>
  <c r="L127" i="1"/>
  <c r="D125" i="1"/>
  <c r="F125" i="1" s="1"/>
  <c r="G124" i="1"/>
  <c r="Z124" i="1" l="1"/>
  <c r="L49" i="3"/>
  <c r="L50" i="3" s="1"/>
  <c r="W126" i="1"/>
  <c r="X125" i="1"/>
  <c r="Y125" i="1" s="1"/>
  <c r="P127" i="1"/>
  <c r="R126" i="1"/>
  <c r="S126" i="1" s="1"/>
  <c r="N48" i="3" s="1"/>
  <c r="O123" i="2"/>
  <c r="AA124" i="1"/>
  <c r="T124" i="1"/>
  <c r="J129" i="1"/>
  <c r="L128" i="1"/>
  <c r="D126" i="1"/>
  <c r="F126" i="1" s="1"/>
  <c r="G125" i="1"/>
  <c r="Z125" i="1" l="1"/>
  <c r="M49" i="3"/>
  <c r="M50" i="3" s="1"/>
  <c r="W127" i="1"/>
  <c r="X126" i="1"/>
  <c r="Y126" i="1" s="1"/>
  <c r="P128" i="1"/>
  <c r="R127" i="1"/>
  <c r="S127" i="1" s="1"/>
  <c r="E51" i="3" s="1"/>
  <c r="O124" i="2"/>
  <c r="T125" i="1"/>
  <c r="AA125" i="1"/>
  <c r="J130" i="1"/>
  <c r="L129" i="1"/>
  <c r="D127" i="1"/>
  <c r="F127" i="1" s="1"/>
  <c r="G126" i="1"/>
  <c r="Z126" i="1" l="1"/>
  <c r="N49" i="3"/>
  <c r="N50" i="3" s="1"/>
  <c r="W128" i="1"/>
  <c r="X127" i="1"/>
  <c r="Y127" i="1" s="1"/>
  <c r="P129" i="1"/>
  <c r="R128" i="1"/>
  <c r="S128" i="1" s="1"/>
  <c r="F51" i="3" s="1"/>
  <c r="O125" i="2"/>
  <c r="AA126" i="1"/>
  <c r="T126" i="1"/>
  <c r="J131" i="1"/>
  <c r="L130" i="1"/>
  <c r="D128" i="1"/>
  <c r="F128" i="1" s="1"/>
  <c r="G127" i="1"/>
  <c r="Z127" i="1" l="1"/>
  <c r="E52" i="3"/>
  <c r="E53" i="3" s="1"/>
  <c r="W129" i="1"/>
  <c r="X128" i="1"/>
  <c r="Y128" i="1" s="1"/>
  <c r="P130" i="1"/>
  <c r="R129" i="1"/>
  <c r="S129" i="1" s="1"/>
  <c r="G51" i="3" s="1"/>
  <c r="O126" i="2"/>
  <c r="T127" i="1"/>
  <c r="AA127" i="1"/>
  <c r="J132" i="1"/>
  <c r="L131" i="1"/>
  <c r="D129" i="1"/>
  <c r="F129" i="1" s="1"/>
  <c r="G128" i="1"/>
  <c r="Z128" i="1" l="1"/>
  <c r="F52" i="3"/>
  <c r="F53" i="3" s="1"/>
  <c r="W130" i="1"/>
  <c r="X129" i="1"/>
  <c r="Y129" i="1" s="1"/>
  <c r="P131" i="1"/>
  <c r="R130" i="1"/>
  <c r="S130" i="1" s="1"/>
  <c r="H51" i="3" s="1"/>
  <c r="O127" i="2"/>
  <c r="AA128" i="1"/>
  <c r="T128" i="1"/>
  <c r="J133" i="1"/>
  <c r="L132" i="1"/>
  <c r="D130" i="1"/>
  <c r="F130" i="1" s="1"/>
  <c r="G129" i="1"/>
  <c r="Z129" i="1" l="1"/>
  <c r="G52" i="3"/>
  <c r="G53" i="3" s="1"/>
  <c r="W131" i="1"/>
  <c r="X130" i="1"/>
  <c r="Y130" i="1" s="1"/>
  <c r="P132" i="1"/>
  <c r="R131" i="1"/>
  <c r="S131" i="1" s="1"/>
  <c r="I51" i="3" s="1"/>
  <c r="O128" i="2"/>
  <c r="T129" i="1"/>
  <c r="AA129" i="1"/>
  <c r="J134" i="1"/>
  <c r="L133" i="1"/>
  <c r="D131" i="1"/>
  <c r="F131" i="1" s="1"/>
  <c r="G130" i="1"/>
  <c r="Z130" i="1" l="1"/>
  <c r="H52" i="3"/>
  <c r="H53" i="3" s="1"/>
  <c r="W132" i="1"/>
  <c r="X131" i="1"/>
  <c r="Y131" i="1" s="1"/>
  <c r="P133" i="1"/>
  <c r="R132" i="1"/>
  <c r="S132" i="1" s="1"/>
  <c r="J51" i="3" s="1"/>
  <c r="O129" i="2"/>
  <c r="J135" i="1"/>
  <c r="L134" i="1"/>
  <c r="AA130" i="1"/>
  <c r="T130" i="1"/>
  <c r="D132" i="1"/>
  <c r="F132" i="1" s="1"/>
  <c r="G131" i="1"/>
  <c r="Z131" i="1" l="1"/>
  <c r="I52" i="3"/>
  <c r="I53" i="3" s="1"/>
  <c r="W133" i="1"/>
  <c r="X132" i="1"/>
  <c r="Y132" i="1" s="1"/>
  <c r="P134" i="1"/>
  <c r="R133" i="1"/>
  <c r="S133" i="1" s="1"/>
  <c r="K51" i="3" s="1"/>
  <c r="O130" i="2"/>
  <c r="T131" i="1"/>
  <c r="AA131" i="1"/>
  <c r="J136" i="1"/>
  <c r="L135" i="1"/>
  <c r="D133" i="1"/>
  <c r="F133" i="1" s="1"/>
  <c r="G132" i="1"/>
  <c r="Z132" i="1" l="1"/>
  <c r="J52" i="3"/>
  <c r="J53" i="3" s="1"/>
  <c r="W134" i="1"/>
  <c r="X133" i="1"/>
  <c r="Y133" i="1" s="1"/>
  <c r="P135" i="1"/>
  <c r="R134" i="1"/>
  <c r="S134" i="1" s="1"/>
  <c r="L51" i="3" s="1"/>
  <c r="O131" i="2"/>
  <c r="T132" i="1"/>
  <c r="AA132" i="1"/>
  <c r="J137" i="1"/>
  <c r="L136" i="1"/>
  <c r="D134" i="1"/>
  <c r="F134" i="1" s="1"/>
  <c r="G133" i="1"/>
  <c r="Z133" i="1" l="1"/>
  <c r="K52" i="3"/>
  <c r="K53" i="3" s="1"/>
  <c r="W135" i="1"/>
  <c r="X134" i="1"/>
  <c r="Y134" i="1" s="1"/>
  <c r="P136" i="1"/>
  <c r="R135" i="1"/>
  <c r="S135" i="1" s="1"/>
  <c r="M51" i="3" s="1"/>
  <c r="O132" i="2"/>
  <c r="T133" i="1"/>
  <c r="AA133" i="1"/>
  <c r="J138" i="1"/>
  <c r="L137" i="1"/>
  <c r="D135" i="1"/>
  <c r="F135" i="1" s="1"/>
  <c r="G134" i="1"/>
  <c r="Z134" i="1" l="1"/>
  <c r="L52" i="3"/>
  <c r="L53" i="3" s="1"/>
  <c r="W136" i="1"/>
  <c r="X135" i="1"/>
  <c r="Y135" i="1" s="1"/>
  <c r="P137" i="1"/>
  <c r="R136" i="1"/>
  <c r="S136" i="1" s="1"/>
  <c r="N51" i="3" s="1"/>
  <c r="O133" i="2"/>
  <c r="J139" i="1"/>
  <c r="L138" i="1"/>
  <c r="AA134" i="1"/>
  <c r="T134" i="1"/>
  <c r="D136" i="1"/>
  <c r="F136" i="1" s="1"/>
  <c r="G135" i="1"/>
  <c r="Z135" i="1" l="1"/>
  <c r="M52" i="3"/>
  <c r="M53" i="3" s="1"/>
  <c r="W137" i="1"/>
  <c r="X136" i="1"/>
  <c r="Y136" i="1" s="1"/>
  <c r="P138" i="1"/>
  <c r="R137" i="1"/>
  <c r="S137" i="1" s="1"/>
  <c r="E54" i="3" s="1"/>
  <c r="O134" i="2"/>
  <c r="T135" i="1"/>
  <c r="AA135" i="1"/>
  <c r="J140" i="1"/>
  <c r="L139" i="1"/>
  <c r="D137" i="1"/>
  <c r="F137" i="1" s="1"/>
  <c r="G136" i="1"/>
  <c r="Z136" i="1" l="1"/>
  <c r="N52" i="3"/>
  <c r="N53" i="3" s="1"/>
  <c r="W138" i="1"/>
  <c r="X137" i="1"/>
  <c r="Y137" i="1" s="1"/>
  <c r="P139" i="1"/>
  <c r="R138" i="1"/>
  <c r="S138" i="1" s="1"/>
  <c r="F54" i="3" s="1"/>
  <c r="O135" i="2"/>
  <c r="AA136" i="1"/>
  <c r="T136" i="1"/>
  <c r="J141" i="1"/>
  <c r="L140" i="1"/>
  <c r="D138" i="1"/>
  <c r="F138" i="1" s="1"/>
  <c r="G137" i="1"/>
  <c r="Z137" i="1" l="1"/>
  <c r="E55" i="3"/>
  <c r="E56" i="3" s="1"/>
  <c r="W139" i="1"/>
  <c r="X138" i="1"/>
  <c r="Y138" i="1" s="1"/>
  <c r="P140" i="1"/>
  <c r="R139" i="1"/>
  <c r="S139" i="1" s="1"/>
  <c r="G54" i="3" s="1"/>
  <c r="O136" i="2"/>
  <c r="J142" i="1"/>
  <c r="L141" i="1"/>
  <c r="T137" i="1"/>
  <c r="AA137" i="1"/>
  <c r="D139" i="1"/>
  <c r="F139" i="1" s="1"/>
  <c r="G138" i="1"/>
  <c r="Z138" i="1" l="1"/>
  <c r="F55" i="3"/>
  <c r="F56" i="3" s="1"/>
  <c r="W140" i="1"/>
  <c r="X139" i="1"/>
  <c r="Y139" i="1" s="1"/>
  <c r="P141" i="1"/>
  <c r="R140" i="1"/>
  <c r="S140" i="1" s="1"/>
  <c r="H54" i="3" s="1"/>
  <c r="O137" i="2"/>
  <c r="T138" i="1"/>
  <c r="AA138" i="1"/>
  <c r="J143" i="1"/>
  <c r="L142" i="1"/>
  <c r="D140" i="1"/>
  <c r="F140" i="1" s="1"/>
  <c r="G139" i="1"/>
  <c r="Z139" i="1" l="1"/>
  <c r="G55" i="3"/>
  <c r="G56" i="3" s="1"/>
  <c r="W141" i="1"/>
  <c r="X140" i="1"/>
  <c r="Y140" i="1" s="1"/>
  <c r="P142" i="1"/>
  <c r="R141" i="1"/>
  <c r="S141" i="1" s="1"/>
  <c r="I54" i="3" s="1"/>
  <c r="O138" i="2"/>
  <c r="J144" i="1"/>
  <c r="L143" i="1"/>
  <c r="T139" i="1"/>
  <c r="AA139" i="1"/>
  <c r="D141" i="1"/>
  <c r="F141" i="1" s="1"/>
  <c r="G140" i="1"/>
  <c r="Z140" i="1" l="1"/>
  <c r="H55" i="3"/>
  <c r="H56" i="3" s="1"/>
  <c r="W142" i="1"/>
  <c r="X141" i="1"/>
  <c r="Y141" i="1" s="1"/>
  <c r="P143" i="1"/>
  <c r="R142" i="1"/>
  <c r="S142" i="1" s="1"/>
  <c r="J54" i="3" s="1"/>
  <c r="O139" i="2"/>
  <c r="AA140" i="1"/>
  <c r="T140" i="1"/>
  <c r="J145" i="1"/>
  <c r="L144" i="1"/>
  <c r="D142" i="1"/>
  <c r="F142" i="1" s="1"/>
  <c r="G141" i="1"/>
  <c r="Z141" i="1" l="1"/>
  <c r="I55" i="3"/>
  <c r="I56" i="3" s="1"/>
  <c r="W143" i="1"/>
  <c r="X142" i="1"/>
  <c r="Y142" i="1" s="1"/>
  <c r="P144" i="1"/>
  <c r="R143" i="1"/>
  <c r="S143" i="1" s="1"/>
  <c r="K54" i="3" s="1"/>
  <c r="O140" i="2"/>
  <c r="T141" i="1"/>
  <c r="AA141" i="1"/>
  <c r="J146" i="1"/>
  <c r="L145" i="1"/>
  <c r="D143" i="1"/>
  <c r="F143" i="1" s="1"/>
  <c r="G142" i="1"/>
  <c r="Z142" i="1" l="1"/>
  <c r="J55" i="3"/>
  <c r="J56" i="3" s="1"/>
  <c r="W144" i="1"/>
  <c r="X143" i="1"/>
  <c r="Y143" i="1" s="1"/>
  <c r="P145" i="1"/>
  <c r="R144" i="1"/>
  <c r="S144" i="1" s="1"/>
  <c r="L54" i="3" s="1"/>
  <c r="O141" i="2"/>
  <c r="J147" i="1"/>
  <c r="L146" i="1"/>
  <c r="AA142" i="1"/>
  <c r="T142" i="1"/>
  <c r="D144" i="1"/>
  <c r="F144" i="1" s="1"/>
  <c r="G143" i="1"/>
  <c r="Z143" i="1" l="1"/>
  <c r="K55" i="3"/>
  <c r="K56" i="3" s="1"/>
  <c r="W145" i="1"/>
  <c r="X144" i="1"/>
  <c r="Y144" i="1" s="1"/>
  <c r="P146" i="1"/>
  <c r="R145" i="1"/>
  <c r="S145" i="1" s="1"/>
  <c r="M54" i="3" s="1"/>
  <c r="O142" i="2"/>
  <c r="T143" i="1"/>
  <c r="AA143" i="1"/>
  <c r="J148" i="1"/>
  <c r="L147" i="1"/>
  <c r="D145" i="1"/>
  <c r="F145" i="1" s="1"/>
  <c r="G144" i="1"/>
  <c r="Z144" i="1" l="1"/>
  <c r="L55" i="3"/>
  <c r="L56" i="3" s="1"/>
  <c r="W146" i="1"/>
  <c r="X145" i="1"/>
  <c r="Y145" i="1" s="1"/>
  <c r="P147" i="1"/>
  <c r="R146" i="1"/>
  <c r="S146" i="1" s="1"/>
  <c r="N54" i="3" s="1"/>
  <c r="O143" i="2"/>
  <c r="AA144" i="1"/>
  <c r="T144" i="1"/>
  <c r="J149" i="1"/>
  <c r="L148" i="1"/>
  <c r="D146" i="1"/>
  <c r="F146" i="1" s="1"/>
  <c r="G145" i="1"/>
  <c r="Z145" i="1" l="1"/>
  <c r="M55" i="3"/>
  <c r="M56" i="3" s="1"/>
  <c r="W147" i="1"/>
  <c r="X146" i="1"/>
  <c r="Y146" i="1" s="1"/>
  <c r="P148" i="1"/>
  <c r="R147" i="1"/>
  <c r="S147" i="1" s="1"/>
  <c r="E57" i="3" s="1"/>
  <c r="O144" i="2"/>
  <c r="T145" i="1"/>
  <c r="AA145" i="1"/>
  <c r="J150" i="1"/>
  <c r="L149" i="1"/>
  <c r="D147" i="1"/>
  <c r="F147" i="1" s="1"/>
  <c r="G146" i="1"/>
  <c r="Z146" i="1" l="1"/>
  <c r="N55" i="3"/>
  <c r="N56" i="3" s="1"/>
  <c r="W148" i="1"/>
  <c r="X147" i="1"/>
  <c r="Y147" i="1" s="1"/>
  <c r="P149" i="1"/>
  <c r="R148" i="1"/>
  <c r="S148" i="1" s="1"/>
  <c r="F57" i="3" s="1"/>
  <c r="O145" i="2"/>
  <c r="J151" i="1"/>
  <c r="L150" i="1"/>
  <c r="AA146" i="1"/>
  <c r="T146" i="1"/>
  <c r="D148" i="1"/>
  <c r="F148" i="1" s="1"/>
  <c r="G147" i="1"/>
  <c r="Z147" i="1" l="1"/>
  <c r="E58" i="3"/>
  <c r="E59" i="3" s="1"/>
  <c r="W149" i="1"/>
  <c r="X148" i="1"/>
  <c r="Y148" i="1" s="1"/>
  <c r="P150" i="1"/>
  <c r="R149" i="1"/>
  <c r="S149" i="1" s="1"/>
  <c r="G57" i="3" s="1"/>
  <c r="O146" i="2"/>
  <c r="T147" i="1"/>
  <c r="AA147" i="1"/>
  <c r="J152" i="1"/>
  <c r="L151" i="1"/>
  <c r="D149" i="1"/>
  <c r="F149" i="1" s="1"/>
  <c r="G148" i="1"/>
  <c r="Z148" i="1" l="1"/>
  <c r="F58" i="3"/>
  <c r="F59" i="3" s="1"/>
  <c r="W150" i="1"/>
  <c r="X149" i="1"/>
  <c r="Y149" i="1" s="1"/>
  <c r="P151" i="1"/>
  <c r="R150" i="1"/>
  <c r="S150" i="1" s="1"/>
  <c r="H57" i="3" s="1"/>
  <c r="O147" i="2"/>
  <c r="T148" i="1"/>
  <c r="AA148" i="1"/>
  <c r="J153" i="1"/>
  <c r="L152" i="1"/>
  <c r="D150" i="1"/>
  <c r="F150" i="1" s="1"/>
  <c r="G149" i="1"/>
  <c r="Z149" i="1" l="1"/>
  <c r="G58" i="3"/>
  <c r="G59" i="3" s="1"/>
  <c r="W151" i="1"/>
  <c r="X150" i="1"/>
  <c r="Y150" i="1" s="1"/>
  <c r="P152" i="1"/>
  <c r="R151" i="1"/>
  <c r="S151" i="1" s="1"/>
  <c r="I57" i="3" s="1"/>
  <c r="O148" i="2"/>
  <c r="T149" i="1"/>
  <c r="AA149" i="1"/>
  <c r="J154" i="1"/>
  <c r="L153" i="1"/>
  <c r="D151" i="1"/>
  <c r="F151" i="1" s="1"/>
  <c r="G150" i="1"/>
  <c r="Z150" i="1" l="1"/>
  <c r="H58" i="3"/>
  <c r="H59" i="3" s="1"/>
  <c r="W152" i="1"/>
  <c r="X151" i="1"/>
  <c r="Y151" i="1" s="1"/>
  <c r="P153" i="1"/>
  <c r="R152" i="1"/>
  <c r="S152" i="1" s="1"/>
  <c r="J57" i="3" s="1"/>
  <c r="O149" i="2"/>
  <c r="J155" i="1"/>
  <c r="L154" i="1"/>
  <c r="AA150" i="1"/>
  <c r="T150" i="1"/>
  <c r="D152" i="1"/>
  <c r="F152" i="1" s="1"/>
  <c r="G151" i="1"/>
  <c r="Z151" i="1" l="1"/>
  <c r="I58" i="3"/>
  <c r="I59" i="3" s="1"/>
  <c r="W153" i="1"/>
  <c r="X152" i="1"/>
  <c r="Y152" i="1" s="1"/>
  <c r="P154" i="1"/>
  <c r="R153" i="1"/>
  <c r="S153" i="1" s="1"/>
  <c r="K57" i="3" s="1"/>
  <c r="O150" i="2"/>
  <c r="T151" i="1"/>
  <c r="AA151" i="1"/>
  <c r="J156" i="1"/>
  <c r="L155" i="1"/>
  <c r="D153" i="1"/>
  <c r="F153" i="1" s="1"/>
  <c r="G152" i="1"/>
  <c r="Z152" i="1" l="1"/>
  <c r="J58" i="3"/>
  <c r="J59" i="3" s="1"/>
  <c r="W154" i="1"/>
  <c r="X153" i="1"/>
  <c r="Y153" i="1" s="1"/>
  <c r="P155" i="1"/>
  <c r="R154" i="1"/>
  <c r="S154" i="1" s="1"/>
  <c r="L57" i="3" s="1"/>
  <c r="O151" i="2"/>
  <c r="AA152" i="1"/>
  <c r="T152" i="1"/>
  <c r="J157" i="1"/>
  <c r="L156" i="1"/>
  <c r="D154" i="1"/>
  <c r="F154" i="1" s="1"/>
  <c r="G153" i="1"/>
  <c r="Z153" i="1" l="1"/>
  <c r="K58" i="3"/>
  <c r="K59" i="3" s="1"/>
  <c r="W155" i="1"/>
  <c r="X154" i="1"/>
  <c r="Y154" i="1" s="1"/>
  <c r="P156" i="1"/>
  <c r="R155" i="1"/>
  <c r="S155" i="1" s="1"/>
  <c r="M57" i="3" s="1"/>
  <c r="O152" i="2"/>
  <c r="J158" i="1"/>
  <c r="L157" i="1"/>
  <c r="T153" i="1"/>
  <c r="AA153" i="1"/>
  <c r="D155" i="1"/>
  <c r="F155" i="1" s="1"/>
  <c r="G154" i="1"/>
  <c r="Z154" i="1" l="1"/>
  <c r="L58" i="3"/>
  <c r="L59" i="3" s="1"/>
  <c r="W156" i="1"/>
  <c r="X155" i="1"/>
  <c r="Y155" i="1" s="1"/>
  <c r="P157" i="1"/>
  <c r="R156" i="1"/>
  <c r="S156" i="1" s="1"/>
  <c r="N57" i="3" s="1"/>
  <c r="O153" i="2"/>
  <c r="T154" i="1"/>
  <c r="AA154" i="1"/>
  <c r="J159" i="1"/>
  <c r="L158" i="1"/>
  <c r="D156" i="1"/>
  <c r="F156" i="1" s="1"/>
  <c r="G155" i="1"/>
  <c r="Z155" i="1" l="1"/>
  <c r="M58" i="3"/>
  <c r="M59" i="3" s="1"/>
  <c r="W157" i="1"/>
  <c r="X156" i="1"/>
  <c r="Y156" i="1" s="1"/>
  <c r="P158" i="1"/>
  <c r="R157" i="1"/>
  <c r="S157" i="1" s="1"/>
  <c r="E60" i="3" s="1"/>
  <c r="O154" i="2"/>
  <c r="T155" i="1"/>
  <c r="AA155" i="1"/>
  <c r="J160" i="1"/>
  <c r="L159" i="1"/>
  <c r="D157" i="1"/>
  <c r="F157" i="1" s="1"/>
  <c r="G156" i="1"/>
  <c r="Z156" i="1" l="1"/>
  <c r="N58" i="3"/>
  <c r="N59" i="3" s="1"/>
  <c r="W158" i="1"/>
  <c r="X157" i="1"/>
  <c r="Y157" i="1" s="1"/>
  <c r="P159" i="1"/>
  <c r="R158" i="1"/>
  <c r="S158" i="1" s="1"/>
  <c r="O155" i="2"/>
  <c r="AA156" i="1"/>
  <c r="T156" i="1"/>
  <c r="J161" i="1"/>
  <c r="L160" i="1"/>
  <c r="D158" i="1"/>
  <c r="F158" i="1" s="1"/>
  <c r="G157" i="1"/>
  <c r="Z157" i="1" l="1"/>
  <c r="E61" i="3"/>
  <c r="E62" i="3" s="1"/>
  <c r="W159" i="1"/>
  <c r="X158" i="1"/>
  <c r="Y158" i="1" s="1"/>
  <c r="Z158" i="1" s="1"/>
  <c r="P160" i="1"/>
  <c r="R159" i="1"/>
  <c r="S159" i="1" s="1"/>
  <c r="O156" i="2"/>
  <c r="T157" i="1"/>
  <c r="AA157" i="1"/>
  <c r="J162" i="1"/>
  <c r="L161" i="1"/>
  <c r="D159" i="1"/>
  <c r="F159" i="1" s="1"/>
  <c r="G158" i="1"/>
  <c r="W160" i="1" l="1"/>
  <c r="X159" i="1"/>
  <c r="Y159" i="1" s="1"/>
  <c r="Z159" i="1" s="1"/>
  <c r="P161" i="1"/>
  <c r="R160" i="1"/>
  <c r="S160" i="1" s="1"/>
  <c r="O157" i="2"/>
  <c r="J163" i="1"/>
  <c r="L162" i="1"/>
  <c r="AA158" i="1"/>
  <c r="T158" i="1"/>
  <c r="D160" i="1"/>
  <c r="F160" i="1" s="1"/>
  <c r="G159" i="1"/>
  <c r="W161" i="1" l="1"/>
  <c r="X160" i="1"/>
  <c r="Y160" i="1" s="1"/>
  <c r="Z160" i="1" s="1"/>
  <c r="P162" i="1"/>
  <c r="R161" i="1"/>
  <c r="S161" i="1" s="1"/>
  <c r="O158" i="2"/>
  <c r="T159" i="1"/>
  <c r="AA159" i="1"/>
  <c r="J164" i="1"/>
  <c r="L163" i="1"/>
  <c r="D161" i="1"/>
  <c r="F161" i="1" s="1"/>
  <c r="G160" i="1"/>
  <c r="W162" i="1" l="1"/>
  <c r="X161" i="1"/>
  <c r="Y161" i="1" s="1"/>
  <c r="Z161" i="1" s="1"/>
  <c r="P163" i="1"/>
  <c r="R162" i="1"/>
  <c r="S162" i="1" s="1"/>
  <c r="O159" i="2"/>
  <c r="AA160" i="1"/>
  <c r="T160" i="1"/>
  <c r="J165" i="1"/>
  <c r="L164" i="1"/>
  <c r="D162" i="1"/>
  <c r="F162" i="1" s="1"/>
  <c r="G161" i="1"/>
  <c r="W163" i="1" l="1"/>
  <c r="X162" i="1"/>
  <c r="Y162" i="1" s="1"/>
  <c r="Z162" i="1" s="1"/>
  <c r="P164" i="1"/>
  <c r="R163" i="1"/>
  <c r="S163" i="1" s="1"/>
  <c r="O160" i="2"/>
  <c r="T161" i="1"/>
  <c r="AA161" i="1"/>
  <c r="J166" i="1"/>
  <c r="L165" i="1"/>
  <c r="D163" i="1"/>
  <c r="F163" i="1" s="1"/>
  <c r="G162" i="1"/>
  <c r="W164" i="1" l="1"/>
  <c r="X163" i="1"/>
  <c r="Y163" i="1" s="1"/>
  <c r="Z163" i="1" s="1"/>
  <c r="P165" i="1"/>
  <c r="R164" i="1"/>
  <c r="S164" i="1" s="1"/>
  <c r="O161" i="2"/>
  <c r="J167" i="1"/>
  <c r="L166" i="1"/>
  <c r="AA162" i="1"/>
  <c r="T162" i="1"/>
  <c r="D164" i="1"/>
  <c r="F164" i="1" s="1"/>
  <c r="G163" i="1"/>
  <c r="W165" i="1" l="1"/>
  <c r="X164" i="1"/>
  <c r="Y164" i="1" s="1"/>
  <c r="Z164" i="1" s="1"/>
  <c r="P166" i="1"/>
  <c r="R165" i="1"/>
  <c r="S165" i="1" s="1"/>
  <c r="O162" i="2"/>
  <c r="T163" i="1"/>
  <c r="AA163" i="1"/>
  <c r="J168" i="1"/>
  <c r="L167" i="1"/>
  <c r="D165" i="1"/>
  <c r="F165" i="1" s="1"/>
  <c r="G164" i="1"/>
  <c r="W166" i="1" l="1"/>
  <c r="X165" i="1"/>
  <c r="Y165" i="1" s="1"/>
  <c r="Z165" i="1" s="1"/>
  <c r="P167" i="1"/>
  <c r="R166" i="1"/>
  <c r="S166" i="1" s="1"/>
  <c r="O163" i="2"/>
  <c r="J169" i="1"/>
  <c r="L168" i="1"/>
  <c r="T164" i="1"/>
  <c r="AA164" i="1"/>
  <c r="D166" i="1"/>
  <c r="F166" i="1" s="1"/>
  <c r="G165" i="1"/>
  <c r="W167" i="1" l="1"/>
  <c r="X166" i="1"/>
  <c r="Y166" i="1" s="1"/>
  <c r="Z166" i="1" s="1"/>
  <c r="P168" i="1"/>
  <c r="R167" i="1"/>
  <c r="S167" i="1" s="1"/>
  <c r="O164" i="2"/>
  <c r="T165" i="1"/>
  <c r="AA165" i="1"/>
  <c r="J170" i="1"/>
  <c r="L169" i="1"/>
  <c r="D167" i="1"/>
  <c r="F167" i="1" s="1"/>
  <c r="G166" i="1"/>
  <c r="W168" i="1" l="1"/>
  <c r="X167" i="1"/>
  <c r="Y167" i="1" s="1"/>
  <c r="Z167" i="1" s="1"/>
  <c r="P169" i="1"/>
  <c r="R168" i="1"/>
  <c r="S168" i="1" s="1"/>
  <c r="O165" i="2"/>
  <c r="J171" i="1"/>
  <c r="L170" i="1"/>
  <c r="AA166" i="1"/>
  <c r="T166" i="1"/>
  <c r="D168" i="1"/>
  <c r="F168" i="1" s="1"/>
  <c r="G167" i="1"/>
  <c r="W169" i="1" l="1"/>
  <c r="X168" i="1"/>
  <c r="Y168" i="1" s="1"/>
  <c r="Z168" i="1" s="1"/>
  <c r="P170" i="1"/>
  <c r="R169" i="1"/>
  <c r="S169" i="1" s="1"/>
  <c r="O166" i="2"/>
  <c r="T167" i="1"/>
  <c r="AA167" i="1"/>
  <c r="J172" i="1"/>
  <c r="L171" i="1"/>
  <c r="D169" i="1"/>
  <c r="F169" i="1" s="1"/>
  <c r="G168" i="1"/>
  <c r="W170" i="1" l="1"/>
  <c r="X169" i="1"/>
  <c r="Y169" i="1" s="1"/>
  <c r="Z169" i="1" s="1"/>
  <c r="P171" i="1"/>
  <c r="R170" i="1"/>
  <c r="S170" i="1" s="1"/>
  <c r="O167" i="2"/>
  <c r="AA168" i="1"/>
  <c r="T168" i="1"/>
  <c r="J173" i="1"/>
  <c r="L172" i="1"/>
  <c r="D170" i="1"/>
  <c r="F170" i="1" s="1"/>
  <c r="G169" i="1"/>
  <c r="W171" i="1" l="1"/>
  <c r="X170" i="1"/>
  <c r="Y170" i="1" s="1"/>
  <c r="Z170" i="1" s="1"/>
  <c r="P172" i="1"/>
  <c r="R171" i="1"/>
  <c r="S171" i="1" s="1"/>
  <c r="O168" i="2"/>
  <c r="J174" i="1"/>
  <c r="L173" i="1"/>
  <c r="T169" i="1"/>
  <c r="AA169" i="1"/>
  <c r="D171" i="1"/>
  <c r="F171" i="1" s="1"/>
  <c r="G170" i="1"/>
  <c r="W172" i="1" l="1"/>
  <c r="X171" i="1"/>
  <c r="Y171" i="1" s="1"/>
  <c r="Z171" i="1" s="1"/>
  <c r="P173" i="1"/>
  <c r="R172" i="1"/>
  <c r="S172" i="1" s="1"/>
  <c r="O169" i="2"/>
  <c r="T170" i="1"/>
  <c r="AA170" i="1"/>
  <c r="J175" i="1"/>
  <c r="L174" i="1"/>
  <c r="D172" i="1"/>
  <c r="F172" i="1" s="1"/>
  <c r="G171" i="1"/>
  <c r="W173" i="1" l="1"/>
  <c r="X172" i="1"/>
  <c r="Y172" i="1" s="1"/>
  <c r="Z172" i="1" s="1"/>
  <c r="P174" i="1"/>
  <c r="R173" i="1"/>
  <c r="S173" i="1" s="1"/>
  <c r="O170" i="2"/>
  <c r="T171" i="1"/>
  <c r="AA171" i="1"/>
  <c r="J176" i="1"/>
  <c r="L175" i="1"/>
  <c r="D173" i="1"/>
  <c r="F173" i="1" s="1"/>
  <c r="G172" i="1"/>
  <c r="W174" i="1" l="1"/>
  <c r="X173" i="1"/>
  <c r="Y173" i="1" s="1"/>
  <c r="Z173" i="1" s="1"/>
  <c r="P175" i="1"/>
  <c r="R174" i="1"/>
  <c r="S174" i="1" s="1"/>
  <c r="O171" i="2"/>
  <c r="J177" i="1"/>
  <c r="L176" i="1"/>
  <c r="AA172" i="1"/>
  <c r="T172" i="1"/>
  <c r="D174" i="1"/>
  <c r="F174" i="1" s="1"/>
  <c r="G173" i="1"/>
  <c r="W175" i="1" l="1"/>
  <c r="X174" i="1"/>
  <c r="Y174" i="1" s="1"/>
  <c r="Z174" i="1" s="1"/>
  <c r="P176" i="1"/>
  <c r="R175" i="1"/>
  <c r="S175" i="1" s="1"/>
  <c r="O172" i="2"/>
  <c r="T173" i="1"/>
  <c r="AA173" i="1"/>
  <c r="J178" i="1"/>
  <c r="L177" i="1"/>
  <c r="D175" i="1"/>
  <c r="F175" i="1" s="1"/>
  <c r="G174" i="1"/>
  <c r="W176" i="1" l="1"/>
  <c r="X175" i="1"/>
  <c r="Y175" i="1" s="1"/>
  <c r="Z175" i="1" s="1"/>
  <c r="P177" i="1"/>
  <c r="R176" i="1"/>
  <c r="S176" i="1" s="1"/>
  <c r="O173" i="2"/>
  <c r="J179" i="1"/>
  <c r="L178" i="1"/>
  <c r="AA174" i="1"/>
  <c r="T174" i="1"/>
  <c r="D176" i="1"/>
  <c r="F176" i="1" s="1"/>
  <c r="G175" i="1"/>
  <c r="W177" i="1" l="1"/>
  <c r="X176" i="1"/>
  <c r="Y176" i="1" s="1"/>
  <c r="Z176" i="1" s="1"/>
  <c r="P178" i="1"/>
  <c r="R177" i="1"/>
  <c r="S177" i="1" s="1"/>
  <c r="O174" i="2"/>
  <c r="T175" i="1"/>
  <c r="AA175" i="1"/>
  <c r="J180" i="1"/>
  <c r="L179" i="1"/>
  <c r="D177" i="1"/>
  <c r="F177" i="1" s="1"/>
  <c r="G176" i="1"/>
  <c r="W178" i="1" l="1"/>
  <c r="X177" i="1"/>
  <c r="Y177" i="1" s="1"/>
  <c r="Z177" i="1" s="1"/>
  <c r="P179" i="1"/>
  <c r="R178" i="1"/>
  <c r="S178" i="1" s="1"/>
  <c r="O175" i="2"/>
  <c r="AA176" i="1"/>
  <c r="T176" i="1"/>
  <c r="J181" i="1"/>
  <c r="L180" i="1"/>
  <c r="D178" i="1"/>
  <c r="F178" i="1" s="1"/>
  <c r="G177" i="1"/>
  <c r="W179" i="1" l="1"/>
  <c r="X178" i="1"/>
  <c r="Y178" i="1" s="1"/>
  <c r="Z178" i="1" s="1"/>
  <c r="P180" i="1"/>
  <c r="R179" i="1"/>
  <c r="S179" i="1" s="1"/>
  <c r="O176" i="2"/>
  <c r="T177" i="1"/>
  <c r="AA177" i="1"/>
  <c r="J182" i="1"/>
  <c r="L181" i="1"/>
  <c r="D179" i="1"/>
  <c r="F179" i="1" s="1"/>
  <c r="G178" i="1"/>
  <c r="W180" i="1" l="1"/>
  <c r="X179" i="1"/>
  <c r="Y179" i="1" s="1"/>
  <c r="Z179" i="1" s="1"/>
  <c r="P181" i="1"/>
  <c r="R180" i="1"/>
  <c r="S180" i="1" s="1"/>
  <c r="O177" i="2"/>
  <c r="AA178" i="1"/>
  <c r="T178" i="1"/>
  <c r="J183" i="1"/>
  <c r="L182" i="1"/>
  <c r="D180" i="1"/>
  <c r="F180" i="1" s="1"/>
  <c r="G179" i="1"/>
  <c r="W181" i="1" l="1"/>
  <c r="X180" i="1"/>
  <c r="Y180" i="1" s="1"/>
  <c r="Z180" i="1" s="1"/>
  <c r="P182" i="1"/>
  <c r="R181" i="1"/>
  <c r="S181" i="1" s="1"/>
  <c r="O178" i="2"/>
  <c r="T179" i="1"/>
  <c r="AA179" i="1"/>
  <c r="J184" i="1"/>
  <c r="L183" i="1"/>
  <c r="D181" i="1"/>
  <c r="F181" i="1" s="1"/>
  <c r="G180" i="1"/>
  <c r="W182" i="1" l="1"/>
  <c r="X181" i="1"/>
  <c r="Y181" i="1" s="1"/>
  <c r="Z181" i="1" s="1"/>
  <c r="P183" i="1"/>
  <c r="R182" i="1"/>
  <c r="S182" i="1" s="1"/>
  <c r="O179" i="2"/>
  <c r="J185" i="1"/>
  <c r="L184" i="1"/>
  <c r="T180" i="1"/>
  <c r="AA180" i="1"/>
  <c r="D182" i="1"/>
  <c r="F182" i="1" s="1"/>
  <c r="G181" i="1"/>
  <c r="W183" i="1" l="1"/>
  <c r="X182" i="1"/>
  <c r="Y182" i="1" s="1"/>
  <c r="Z182" i="1" s="1"/>
  <c r="P184" i="1"/>
  <c r="R183" i="1"/>
  <c r="S183" i="1" s="1"/>
  <c r="O180" i="2"/>
  <c r="T181" i="1"/>
  <c r="AA181" i="1"/>
  <c r="J186" i="1"/>
  <c r="L185" i="1"/>
  <c r="D183" i="1"/>
  <c r="F183" i="1" s="1"/>
  <c r="G182" i="1"/>
  <c r="W184" i="1" l="1"/>
  <c r="X183" i="1"/>
  <c r="Y183" i="1" s="1"/>
  <c r="Z183" i="1" s="1"/>
  <c r="P185" i="1"/>
  <c r="R184" i="1"/>
  <c r="S184" i="1" s="1"/>
  <c r="O181" i="2"/>
  <c r="J187" i="1"/>
  <c r="L186" i="1"/>
  <c r="AA182" i="1"/>
  <c r="T182" i="1"/>
  <c r="D184" i="1"/>
  <c r="F184" i="1" s="1"/>
  <c r="G183" i="1"/>
  <c r="W185" i="1" l="1"/>
  <c r="X184" i="1"/>
  <c r="Y184" i="1" s="1"/>
  <c r="Z184" i="1" s="1"/>
  <c r="P186" i="1"/>
  <c r="R185" i="1"/>
  <c r="S185" i="1" s="1"/>
  <c r="O182" i="2"/>
  <c r="T183" i="1"/>
  <c r="AA183" i="1"/>
  <c r="J188" i="1"/>
  <c r="L187" i="1"/>
  <c r="D185" i="1"/>
  <c r="F185" i="1" s="1"/>
  <c r="G184" i="1"/>
  <c r="W186" i="1" l="1"/>
  <c r="X185" i="1"/>
  <c r="Y185" i="1" s="1"/>
  <c r="Z185" i="1" s="1"/>
  <c r="P187" i="1"/>
  <c r="R186" i="1"/>
  <c r="S186" i="1" s="1"/>
  <c r="O183" i="2"/>
  <c r="J189" i="1"/>
  <c r="L188" i="1"/>
  <c r="AA184" i="1"/>
  <c r="T184" i="1"/>
  <c r="D186" i="1"/>
  <c r="F186" i="1" s="1"/>
  <c r="G185" i="1"/>
  <c r="W187" i="1" l="1"/>
  <c r="X186" i="1"/>
  <c r="Y186" i="1" s="1"/>
  <c r="Z186" i="1" s="1"/>
  <c r="P188" i="1"/>
  <c r="R187" i="1"/>
  <c r="S187" i="1" s="1"/>
  <c r="O184" i="2"/>
  <c r="J190" i="1"/>
  <c r="L189" i="1"/>
  <c r="T185" i="1"/>
  <c r="AA185" i="1"/>
  <c r="D187" i="1"/>
  <c r="F187" i="1" s="1"/>
  <c r="G186" i="1"/>
  <c r="W188" i="1" l="1"/>
  <c r="X187" i="1"/>
  <c r="Y187" i="1" s="1"/>
  <c r="Z187" i="1" s="1"/>
  <c r="P189" i="1"/>
  <c r="R188" i="1"/>
  <c r="S188" i="1" s="1"/>
  <c r="O185" i="2"/>
  <c r="T186" i="1"/>
  <c r="AA186" i="1"/>
  <c r="J191" i="1"/>
  <c r="L190" i="1"/>
  <c r="D188" i="1"/>
  <c r="F188" i="1" s="1"/>
  <c r="G187" i="1"/>
  <c r="W189" i="1" l="1"/>
  <c r="X188" i="1"/>
  <c r="Y188" i="1" s="1"/>
  <c r="Z188" i="1" s="1"/>
  <c r="P190" i="1"/>
  <c r="R189" i="1"/>
  <c r="S189" i="1" s="1"/>
  <c r="O186" i="2"/>
  <c r="T187" i="1"/>
  <c r="AA187" i="1"/>
  <c r="J192" i="1"/>
  <c r="L191" i="1"/>
  <c r="D189" i="1"/>
  <c r="F189" i="1" s="1"/>
  <c r="G188" i="1"/>
  <c r="W190" i="1" l="1"/>
  <c r="X189" i="1"/>
  <c r="Y189" i="1" s="1"/>
  <c r="Z189" i="1" s="1"/>
  <c r="P191" i="1"/>
  <c r="R190" i="1"/>
  <c r="S190" i="1" s="1"/>
  <c r="O187" i="2"/>
  <c r="AA188" i="1"/>
  <c r="T188" i="1"/>
  <c r="J193" i="1"/>
  <c r="L192" i="1"/>
  <c r="D190" i="1"/>
  <c r="F190" i="1" s="1"/>
  <c r="G189" i="1"/>
  <c r="W191" i="1" l="1"/>
  <c r="X190" i="1"/>
  <c r="Y190" i="1" s="1"/>
  <c r="Z190" i="1" s="1"/>
  <c r="P192" i="1"/>
  <c r="R191" i="1"/>
  <c r="S191" i="1" s="1"/>
  <c r="O188" i="2"/>
  <c r="T189" i="1"/>
  <c r="AA189" i="1"/>
  <c r="J194" i="1"/>
  <c r="L193" i="1"/>
  <c r="D191" i="1"/>
  <c r="F191" i="1" s="1"/>
  <c r="G190" i="1"/>
  <c r="W192" i="1" l="1"/>
  <c r="X191" i="1"/>
  <c r="Y191" i="1" s="1"/>
  <c r="Z191" i="1" s="1"/>
  <c r="P193" i="1"/>
  <c r="R192" i="1"/>
  <c r="S192" i="1" s="1"/>
  <c r="O189" i="2"/>
  <c r="J195" i="1"/>
  <c r="L194" i="1"/>
  <c r="AA190" i="1"/>
  <c r="T190" i="1"/>
  <c r="D192" i="1"/>
  <c r="F192" i="1" s="1"/>
  <c r="G191" i="1"/>
  <c r="W193" i="1" l="1"/>
  <c r="X192" i="1"/>
  <c r="Y192" i="1" s="1"/>
  <c r="Z192" i="1" s="1"/>
  <c r="P194" i="1"/>
  <c r="R193" i="1"/>
  <c r="S193" i="1" s="1"/>
  <c r="O190" i="2"/>
  <c r="T191" i="1"/>
  <c r="AA191" i="1"/>
  <c r="J196" i="1"/>
  <c r="L195" i="1"/>
  <c r="D193" i="1"/>
  <c r="F193" i="1" s="1"/>
  <c r="G192" i="1"/>
  <c r="W194" i="1" l="1"/>
  <c r="X193" i="1"/>
  <c r="Y193" i="1" s="1"/>
  <c r="Z193" i="1" s="1"/>
  <c r="P195" i="1"/>
  <c r="R194" i="1"/>
  <c r="S194" i="1" s="1"/>
  <c r="O191" i="2"/>
  <c r="AA192" i="1"/>
  <c r="T192" i="1"/>
  <c r="J197" i="1"/>
  <c r="L196" i="1"/>
  <c r="D194" i="1"/>
  <c r="F194" i="1" s="1"/>
  <c r="G193" i="1"/>
  <c r="W195" i="1" l="1"/>
  <c r="X194" i="1"/>
  <c r="Y194" i="1" s="1"/>
  <c r="Z194" i="1" s="1"/>
  <c r="P196" i="1"/>
  <c r="R195" i="1"/>
  <c r="S195" i="1" s="1"/>
  <c r="O192" i="2"/>
  <c r="T193" i="1"/>
  <c r="AA193" i="1"/>
  <c r="J198" i="1"/>
  <c r="L197" i="1"/>
  <c r="D195" i="1"/>
  <c r="F195" i="1" s="1"/>
  <c r="G194" i="1"/>
  <c r="W196" i="1" l="1"/>
  <c r="X195" i="1"/>
  <c r="Y195" i="1" s="1"/>
  <c r="Z195" i="1" s="1"/>
  <c r="P197" i="1"/>
  <c r="R196" i="1"/>
  <c r="S196" i="1" s="1"/>
  <c r="O193" i="2"/>
  <c r="J199" i="1"/>
  <c r="L198" i="1"/>
  <c r="AA194" i="1"/>
  <c r="T194" i="1"/>
  <c r="D196" i="1"/>
  <c r="F196" i="1" s="1"/>
  <c r="G195" i="1"/>
  <c r="W197" i="1" l="1"/>
  <c r="X196" i="1"/>
  <c r="Y196" i="1" s="1"/>
  <c r="Z196" i="1" s="1"/>
  <c r="P198" i="1"/>
  <c r="R197" i="1"/>
  <c r="S197" i="1" s="1"/>
  <c r="O194" i="2"/>
  <c r="T195" i="1"/>
  <c r="AA195" i="1"/>
  <c r="J200" i="1"/>
  <c r="L199" i="1"/>
  <c r="D197" i="1"/>
  <c r="F197" i="1" s="1"/>
  <c r="G196" i="1"/>
  <c r="W198" i="1" l="1"/>
  <c r="X197" i="1"/>
  <c r="Y197" i="1" s="1"/>
  <c r="Z197" i="1" s="1"/>
  <c r="P199" i="1"/>
  <c r="R198" i="1"/>
  <c r="S198" i="1" s="1"/>
  <c r="O195" i="2"/>
  <c r="T196" i="1"/>
  <c r="AA196" i="1"/>
  <c r="J201" i="1"/>
  <c r="L200" i="1"/>
  <c r="D198" i="1"/>
  <c r="F198" i="1" s="1"/>
  <c r="G197" i="1"/>
  <c r="W199" i="1" l="1"/>
  <c r="X198" i="1"/>
  <c r="Y198" i="1" s="1"/>
  <c r="Z198" i="1" s="1"/>
  <c r="P200" i="1"/>
  <c r="R199" i="1"/>
  <c r="S199" i="1" s="1"/>
  <c r="O196" i="2"/>
  <c r="T197" i="1"/>
  <c r="AA197" i="1"/>
  <c r="J202" i="1"/>
  <c r="L201" i="1"/>
  <c r="D199" i="1"/>
  <c r="F199" i="1" s="1"/>
  <c r="G198" i="1"/>
  <c r="W200" i="1" l="1"/>
  <c r="X199" i="1"/>
  <c r="Y199" i="1" s="1"/>
  <c r="Z199" i="1" s="1"/>
  <c r="P201" i="1"/>
  <c r="R200" i="1"/>
  <c r="S200" i="1" s="1"/>
  <c r="O197" i="2"/>
  <c r="J203" i="1"/>
  <c r="L202" i="1"/>
  <c r="AA198" i="1"/>
  <c r="T198" i="1"/>
  <c r="D200" i="1"/>
  <c r="F200" i="1" s="1"/>
  <c r="G199" i="1"/>
  <c r="W201" i="1" l="1"/>
  <c r="X200" i="1"/>
  <c r="Y200" i="1" s="1"/>
  <c r="Z200" i="1" s="1"/>
  <c r="P202" i="1"/>
  <c r="R201" i="1"/>
  <c r="S201" i="1" s="1"/>
  <c r="O198" i="2"/>
  <c r="T199" i="1"/>
  <c r="AA199" i="1"/>
  <c r="J204" i="1"/>
  <c r="L203" i="1"/>
  <c r="D201" i="1"/>
  <c r="F201" i="1" s="1"/>
  <c r="G200" i="1"/>
  <c r="W202" i="1" l="1"/>
  <c r="X201" i="1"/>
  <c r="Y201" i="1" s="1"/>
  <c r="Z201" i="1" s="1"/>
  <c r="P203" i="1"/>
  <c r="R202" i="1"/>
  <c r="S202" i="1" s="1"/>
  <c r="O199" i="2"/>
  <c r="AA200" i="1"/>
  <c r="T200" i="1"/>
  <c r="J205" i="1"/>
  <c r="L204" i="1"/>
  <c r="D202" i="1"/>
  <c r="F202" i="1" s="1"/>
  <c r="G201" i="1"/>
  <c r="W203" i="1" l="1"/>
  <c r="X202" i="1"/>
  <c r="Y202" i="1" s="1"/>
  <c r="Z202" i="1" s="1"/>
  <c r="P204" i="1"/>
  <c r="R203" i="1"/>
  <c r="S203" i="1" s="1"/>
  <c r="O200" i="2"/>
  <c r="T201" i="1"/>
  <c r="AA201" i="1"/>
  <c r="J206" i="1"/>
  <c r="L205" i="1"/>
  <c r="D203" i="1"/>
  <c r="F203" i="1" s="1"/>
  <c r="G202" i="1"/>
  <c r="W204" i="1" l="1"/>
  <c r="X203" i="1"/>
  <c r="Y203" i="1" s="1"/>
  <c r="Z203" i="1" s="1"/>
  <c r="P205" i="1"/>
  <c r="R204" i="1"/>
  <c r="S204" i="1" s="1"/>
  <c r="O201" i="2"/>
  <c r="T202" i="1"/>
  <c r="AA202" i="1"/>
  <c r="J207" i="1"/>
  <c r="L206" i="1"/>
  <c r="D204" i="1"/>
  <c r="F204" i="1" s="1"/>
  <c r="G203" i="1"/>
  <c r="W205" i="1" l="1"/>
  <c r="X204" i="1"/>
  <c r="Y204" i="1" s="1"/>
  <c r="Z204" i="1" s="1"/>
  <c r="P206" i="1"/>
  <c r="R205" i="1"/>
  <c r="S205" i="1" s="1"/>
  <c r="O202" i="2"/>
  <c r="T203" i="1"/>
  <c r="AA203" i="1"/>
  <c r="J208" i="1"/>
  <c r="L207" i="1"/>
  <c r="D205" i="1"/>
  <c r="F205" i="1" s="1"/>
  <c r="G204" i="1"/>
  <c r="W206" i="1" l="1"/>
  <c r="X205" i="1"/>
  <c r="Y205" i="1" s="1"/>
  <c r="Z205" i="1" s="1"/>
  <c r="P207" i="1"/>
  <c r="R206" i="1"/>
  <c r="S206" i="1" s="1"/>
  <c r="O203" i="2"/>
  <c r="J209" i="1"/>
  <c r="L208" i="1"/>
  <c r="AA204" i="1"/>
  <c r="T204" i="1"/>
  <c r="D206" i="1"/>
  <c r="F206" i="1" s="1"/>
  <c r="G205" i="1"/>
  <c r="W207" i="1" l="1"/>
  <c r="X206" i="1"/>
  <c r="Y206" i="1" s="1"/>
  <c r="Z206" i="1" s="1"/>
  <c r="P208" i="1"/>
  <c r="R207" i="1"/>
  <c r="S207" i="1" s="1"/>
  <c r="O204" i="2"/>
  <c r="T205" i="1"/>
  <c r="AA205" i="1"/>
  <c r="J210" i="1"/>
  <c r="L209" i="1"/>
  <c r="D207" i="1"/>
  <c r="F207" i="1" s="1"/>
  <c r="G206" i="1"/>
  <c r="W208" i="1" l="1"/>
  <c r="X207" i="1"/>
  <c r="Y207" i="1" s="1"/>
  <c r="Z207" i="1" s="1"/>
  <c r="P209" i="1"/>
  <c r="R208" i="1"/>
  <c r="S208" i="1" s="1"/>
  <c r="O205" i="2"/>
  <c r="AA206" i="1"/>
  <c r="T206" i="1"/>
  <c r="J211" i="1"/>
  <c r="L210" i="1"/>
  <c r="D208" i="1"/>
  <c r="F208" i="1" s="1"/>
  <c r="G207" i="1"/>
  <c r="W209" i="1" l="1"/>
  <c r="X208" i="1"/>
  <c r="Y208" i="1" s="1"/>
  <c r="Z208" i="1" s="1"/>
  <c r="P210" i="1"/>
  <c r="R209" i="1"/>
  <c r="S209" i="1" s="1"/>
  <c r="O206" i="2"/>
  <c r="T207" i="1"/>
  <c r="AA207" i="1"/>
  <c r="J212" i="1"/>
  <c r="L211" i="1"/>
  <c r="D209" i="1"/>
  <c r="F209" i="1" s="1"/>
  <c r="G208" i="1"/>
  <c r="W210" i="1" l="1"/>
  <c r="X209" i="1"/>
  <c r="Y209" i="1" s="1"/>
  <c r="Z209" i="1" s="1"/>
  <c r="P211" i="1"/>
  <c r="R210" i="1"/>
  <c r="S210" i="1" s="1"/>
  <c r="O207" i="2"/>
  <c r="AA208" i="1"/>
  <c r="T208" i="1"/>
  <c r="J213" i="1"/>
  <c r="L212" i="1"/>
  <c r="D210" i="1"/>
  <c r="F210" i="1" s="1"/>
  <c r="G209" i="1"/>
  <c r="W211" i="1" l="1"/>
  <c r="X210" i="1"/>
  <c r="Y210" i="1" s="1"/>
  <c r="Z210" i="1" s="1"/>
  <c r="P212" i="1"/>
  <c r="R211" i="1"/>
  <c r="S211" i="1" s="1"/>
  <c r="O208" i="2"/>
  <c r="J214" i="1"/>
  <c r="L213" i="1"/>
  <c r="T209" i="1"/>
  <c r="AA209" i="1"/>
  <c r="D211" i="1"/>
  <c r="F211" i="1" s="1"/>
  <c r="G210" i="1"/>
  <c r="W212" i="1" l="1"/>
  <c r="X211" i="1"/>
  <c r="Y211" i="1" s="1"/>
  <c r="Z211" i="1" s="1"/>
  <c r="P213" i="1"/>
  <c r="R212" i="1"/>
  <c r="S212" i="1" s="1"/>
  <c r="O209" i="2"/>
  <c r="AA210" i="1"/>
  <c r="T210" i="1"/>
  <c r="J215" i="1"/>
  <c r="L214" i="1"/>
  <c r="D212" i="1"/>
  <c r="F212" i="1" s="1"/>
  <c r="G211" i="1"/>
  <c r="W213" i="1" l="1"/>
  <c r="X212" i="1"/>
  <c r="Y212" i="1" s="1"/>
  <c r="Z212" i="1" s="1"/>
  <c r="P214" i="1"/>
  <c r="R213" i="1"/>
  <c r="S213" i="1" s="1"/>
  <c r="O210" i="2"/>
  <c r="J216" i="1"/>
  <c r="L215" i="1"/>
  <c r="T211" i="1"/>
  <c r="AA211" i="1"/>
  <c r="D213" i="1"/>
  <c r="F213" i="1" s="1"/>
  <c r="G212" i="1"/>
  <c r="W214" i="1" l="1"/>
  <c r="X213" i="1"/>
  <c r="Y213" i="1" s="1"/>
  <c r="Z213" i="1" s="1"/>
  <c r="P215" i="1"/>
  <c r="R214" i="1"/>
  <c r="S214" i="1" s="1"/>
  <c r="O211" i="2"/>
  <c r="T212" i="1"/>
  <c r="AA212" i="1"/>
  <c r="J217" i="1"/>
  <c r="L216" i="1"/>
  <c r="D214" i="1"/>
  <c r="F214" i="1" s="1"/>
  <c r="G213" i="1"/>
  <c r="W215" i="1" l="1"/>
  <c r="X214" i="1"/>
  <c r="Y214" i="1" s="1"/>
  <c r="Z214" i="1" s="1"/>
  <c r="P216" i="1"/>
  <c r="R215" i="1"/>
  <c r="S215" i="1" s="1"/>
  <c r="O212" i="2"/>
  <c r="J218" i="1"/>
  <c r="L217" i="1"/>
  <c r="T213" i="1"/>
  <c r="AA213" i="1"/>
  <c r="D215" i="1"/>
  <c r="F215" i="1" s="1"/>
  <c r="G214" i="1"/>
  <c r="W216" i="1" l="1"/>
  <c r="X215" i="1"/>
  <c r="Y215" i="1" s="1"/>
  <c r="Z215" i="1" s="1"/>
  <c r="P217" i="1"/>
  <c r="R216" i="1"/>
  <c r="S216" i="1" s="1"/>
  <c r="O213" i="2"/>
  <c r="AA214" i="1"/>
  <c r="T214" i="1"/>
  <c r="J219" i="1"/>
  <c r="L218" i="1"/>
  <c r="D216" i="1"/>
  <c r="F216" i="1" s="1"/>
  <c r="G215" i="1"/>
  <c r="W217" i="1" l="1"/>
  <c r="X216" i="1"/>
  <c r="Y216" i="1" s="1"/>
  <c r="Z216" i="1" s="1"/>
  <c r="P218" i="1"/>
  <c r="R217" i="1"/>
  <c r="S217" i="1" s="1"/>
  <c r="O214" i="2"/>
  <c r="J220" i="1"/>
  <c r="L219" i="1"/>
  <c r="AA215" i="1"/>
  <c r="T215" i="1"/>
  <c r="D217" i="1"/>
  <c r="F217" i="1" s="1"/>
  <c r="G216" i="1"/>
  <c r="W218" i="1" l="1"/>
  <c r="X217" i="1"/>
  <c r="Y217" i="1" s="1"/>
  <c r="Z217" i="1" s="1"/>
  <c r="P219" i="1"/>
  <c r="R218" i="1"/>
  <c r="S218" i="1" s="1"/>
  <c r="O215" i="2"/>
  <c r="AA216" i="1"/>
  <c r="T216" i="1"/>
  <c r="J221" i="1"/>
  <c r="L220" i="1"/>
  <c r="D218" i="1"/>
  <c r="F218" i="1" s="1"/>
  <c r="G217" i="1"/>
  <c r="W219" i="1" l="1"/>
  <c r="X218" i="1"/>
  <c r="Y218" i="1" s="1"/>
  <c r="Z218" i="1" s="1"/>
  <c r="P220" i="1"/>
  <c r="R219" i="1"/>
  <c r="S219" i="1" s="1"/>
  <c r="O216" i="2"/>
  <c r="J222" i="1"/>
  <c r="L221" i="1"/>
  <c r="T217" i="1"/>
  <c r="AA217" i="1"/>
  <c r="D219" i="1"/>
  <c r="F219" i="1" s="1"/>
  <c r="G218" i="1"/>
  <c r="W220" i="1" l="1"/>
  <c r="X219" i="1"/>
  <c r="Y219" i="1" s="1"/>
  <c r="Z219" i="1" s="1"/>
  <c r="P221" i="1"/>
  <c r="R220" i="1"/>
  <c r="S220" i="1" s="1"/>
  <c r="O217" i="2"/>
  <c r="J223" i="1"/>
  <c r="L222" i="1"/>
  <c r="T218" i="1"/>
  <c r="AA218" i="1"/>
  <c r="D220" i="1"/>
  <c r="F220" i="1" s="1"/>
  <c r="G219" i="1"/>
  <c r="W221" i="1" l="1"/>
  <c r="X220" i="1"/>
  <c r="Y220" i="1" s="1"/>
  <c r="Z220" i="1" s="1"/>
  <c r="P222" i="1"/>
  <c r="R221" i="1"/>
  <c r="S221" i="1" s="1"/>
  <c r="O218" i="2"/>
  <c r="T219" i="1"/>
  <c r="AA219" i="1"/>
  <c r="J224" i="1"/>
  <c r="L223" i="1"/>
  <c r="D221" i="1"/>
  <c r="F221" i="1" s="1"/>
  <c r="G220" i="1"/>
  <c r="W222" i="1" l="1"/>
  <c r="X221" i="1"/>
  <c r="Y221" i="1" s="1"/>
  <c r="Z221" i="1" s="1"/>
  <c r="P223" i="1"/>
  <c r="R222" i="1"/>
  <c r="S222" i="1" s="1"/>
  <c r="O219" i="2"/>
  <c r="J225" i="1"/>
  <c r="L224" i="1"/>
  <c r="AA220" i="1"/>
  <c r="T220" i="1"/>
  <c r="D222" i="1"/>
  <c r="F222" i="1" s="1"/>
  <c r="G221" i="1"/>
  <c r="W223" i="1" l="1"/>
  <c r="X222" i="1"/>
  <c r="Y222" i="1" s="1"/>
  <c r="Z222" i="1" s="1"/>
  <c r="P224" i="1"/>
  <c r="R223" i="1"/>
  <c r="S223" i="1" s="1"/>
  <c r="O220" i="2"/>
  <c r="T221" i="1"/>
  <c r="AA221" i="1"/>
  <c r="J226" i="1"/>
  <c r="L225" i="1"/>
  <c r="D223" i="1"/>
  <c r="F223" i="1" s="1"/>
  <c r="G222" i="1"/>
  <c r="W224" i="1" l="1"/>
  <c r="X223" i="1"/>
  <c r="Y223" i="1" s="1"/>
  <c r="Z223" i="1" s="1"/>
  <c r="P225" i="1"/>
  <c r="R224" i="1"/>
  <c r="S224" i="1" s="1"/>
  <c r="O221" i="2"/>
  <c r="J227" i="1"/>
  <c r="L226" i="1"/>
  <c r="AA222" i="1"/>
  <c r="T222" i="1"/>
  <c r="D224" i="1"/>
  <c r="F224" i="1" s="1"/>
  <c r="G223" i="1"/>
  <c r="W225" i="1" l="1"/>
  <c r="X224" i="1"/>
  <c r="Y224" i="1" s="1"/>
  <c r="Z224" i="1" s="1"/>
  <c r="P226" i="1"/>
  <c r="R225" i="1"/>
  <c r="S225" i="1" s="1"/>
  <c r="O222" i="2"/>
  <c r="T223" i="1"/>
  <c r="AA223" i="1"/>
  <c r="J228" i="1"/>
  <c r="L227" i="1"/>
  <c r="D225" i="1"/>
  <c r="F225" i="1" s="1"/>
  <c r="G224" i="1"/>
  <c r="W226" i="1" l="1"/>
  <c r="X225" i="1"/>
  <c r="Y225" i="1" s="1"/>
  <c r="Z225" i="1" s="1"/>
  <c r="P227" i="1"/>
  <c r="R226" i="1"/>
  <c r="S226" i="1" s="1"/>
  <c r="O223" i="2"/>
  <c r="J229" i="1"/>
  <c r="L228" i="1"/>
  <c r="AA224" i="1"/>
  <c r="T224" i="1"/>
  <c r="D226" i="1"/>
  <c r="F226" i="1" s="1"/>
  <c r="G225" i="1"/>
  <c r="W227" i="1" l="1"/>
  <c r="X226" i="1"/>
  <c r="Y226" i="1" s="1"/>
  <c r="Z226" i="1" s="1"/>
  <c r="P228" i="1"/>
  <c r="R227" i="1"/>
  <c r="S227" i="1" s="1"/>
  <c r="O224" i="2"/>
  <c r="T225" i="1"/>
  <c r="AA225" i="1"/>
  <c r="J230" i="1"/>
  <c r="L229" i="1"/>
  <c r="D227" i="1"/>
  <c r="F227" i="1" s="1"/>
  <c r="G226" i="1"/>
  <c r="W228" i="1" l="1"/>
  <c r="X227" i="1"/>
  <c r="Y227" i="1" s="1"/>
  <c r="Z227" i="1" s="1"/>
  <c r="P229" i="1"/>
  <c r="R228" i="1"/>
  <c r="S228" i="1" s="1"/>
  <c r="O225" i="2"/>
  <c r="J231" i="1"/>
  <c r="L230" i="1"/>
  <c r="AA226" i="1"/>
  <c r="T226" i="1"/>
  <c r="D228" i="1"/>
  <c r="F228" i="1" s="1"/>
  <c r="G227" i="1"/>
  <c r="W229" i="1" l="1"/>
  <c r="X228" i="1"/>
  <c r="Y228" i="1" s="1"/>
  <c r="Z228" i="1" s="1"/>
  <c r="P230" i="1"/>
  <c r="R229" i="1"/>
  <c r="S229" i="1" s="1"/>
  <c r="O226" i="2"/>
  <c r="T227" i="1"/>
  <c r="AA227" i="1"/>
  <c r="J232" i="1"/>
  <c r="L231" i="1"/>
  <c r="D229" i="1"/>
  <c r="F229" i="1" s="1"/>
  <c r="G228" i="1"/>
  <c r="W230" i="1" l="1"/>
  <c r="X229" i="1"/>
  <c r="Y229" i="1" s="1"/>
  <c r="Z229" i="1" s="1"/>
  <c r="P231" i="1"/>
  <c r="R230" i="1"/>
  <c r="S230" i="1" s="1"/>
  <c r="O227" i="2"/>
  <c r="J233" i="1"/>
  <c r="L232" i="1"/>
  <c r="T228" i="1"/>
  <c r="AA228" i="1"/>
  <c r="D230" i="1"/>
  <c r="F230" i="1" s="1"/>
  <c r="G229" i="1"/>
  <c r="W231" i="1" l="1"/>
  <c r="X230" i="1"/>
  <c r="Y230" i="1" s="1"/>
  <c r="Z230" i="1" s="1"/>
  <c r="P232" i="1"/>
  <c r="R231" i="1"/>
  <c r="S231" i="1" s="1"/>
  <c r="O228" i="2"/>
  <c r="T229" i="1"/>
  <c r="AA229" i="1"/>
  <c r="J234" i="1"/>
  <c r="L233" i="1"/>
  <c r="D231" i="1"/>
  <c r="F231" i="1" s="1"/>
  <c r="G230" i="1"/>
  <c r="W232" i="1" l="1"/>
  <c r="X231" i="1"/>
  <c r="Y231" i="1" s="1"/>
  <c r="Z231" i="1" s="1"/>
  <c r="P233" i="1"/>
  <c r="R232" i="1"/>
  <c r="S232" i="1" s="1"/>
  <c r="O229" i="2"/>
  <c r="J235" i="1"/>
  <c r="L234" i="1"/>
  <c r="AA230" i="1"/>
  <c r="T230" i="1"/>
  <c r="D232" i="1"/>
  <c r="F232" i="1" s="1"/>
  <c r="G231" i="1"/>
  <c r="W233" i="1" l="1"/>
  <c r="X232" i="1"/>
  <c r="Y232" i="1" s="1"/>
  <c r="Z232" i="1" s="1"/>
  <c r="P234" i="1"/>
  <c r="R233" i="1"/>
  <c r="S233" i="1" s="1"/>
  <c r="O230" i="2"/>
  <c r="T231" i="1"/>
  <c r="AA231" i="1"/>
  <c r="J236" i="1"/>
  <c r="L235" i="1"/>
  <c r="D233" i="1"/>
  <c r="F233" i="1" s="1"/>
  <c r="G232" i="1"/>
  <c r="W234" i="1" l="1"/>
  <c r="X233" i="1"/>
  <c r="Y233" i="1" s="1"/>
  <c r="Z233" i="1" s="1"/>
  <c r="P235" i="1"/>
  <c r="R234" i="1"/>
  <c r="S234" i="1" s="1"/>
  <c r="O231" i="2"/>
  <c r="J237" i="1"/>
  <c r="L236" i="1"/>
  <c r="AA232" i="1"/>
  <c r="T232" i="1"/>
  <c r="D234" i="1"/>
  <c r="F234" i="1" s="1"/>
  <c r="G233" i="1"/>
  <c r="W235" i="1" l="1"/>
  <c r="X234" i="1"/>
  <c r="Y234" i="1" s="1"/>
  <c r="Z234" i="1" s="1"/>
  <c r="P236" i="1"/>
  <c r="R235" i="1"/>
  <c r="S235" i="1" s="1"/>
  <c r="O232" i="2"/>
  <c r="T233" i="1"/>
  <c r="AA233" i="1"/>
  <c r="J238" i="1"/>
  <c r="L237" i="1"/>
  <c r="D235" i="1"/>
  <c r="F235" i="1" s="1"/>
  <c r="G234" i="1"/>
  <c r="W236" i="1" l="1"/>
  <c r="X235" i="1"/>
  <c r="Y235" i="1" s="1"/>
  <c r="Z235" i="1" s="1"/>
  <c r="P237" i="1"/>
  <c r="R236" i="1"/>
  <c r="S236" i="1" s="1"/>
  <c r="O233" i="2"/>
  <c r="J239" i="1"/>
  <c r="L238" i="1"/>
  <c r="T234" i="1"/>
  <c r="AA234" i="1"/>
  <c r="D236" i="1"/>
  <c r="F236" i="1" s="1"/>
  <c r="G235" i="1"/>
  <c r="W237" i="1" l="1"/>
  <c r="X236" i="1"/>
  <c r="Y236" i="1" s="1"/>
  <c r="Z236" i="1" s="1"/>
  <c r="P238" i="1"/>
  <c r="R237" i="1"/>
  <c r="S237" i="1" s="1"/>
  <c r="O234" i="2"/>
  <c r="AA235" i="1"/>
  <c r="T235" i="1"/>
  <c r="J240" i="1"/>
  <c r="L239" i="1"/>
  <c r="D237" i="1"/>
  <c r="F237" i="1" s="1"/>
  <c r="G236" i="1"/>
  <c r="W238" i="1" l="1"/>
  <c r="X237" i="1"/>
  <c r="Y237" i="1" s="1"/>
  <c r="Z237" i="1" s="1"/>
  <c r="P239" i="1"/>
  <c r="R238" i="1"/>
  <c r="S238" i="1" s="1"/>
  <c r="O235" i="2"/>
  <c r="J241" i="1"/>
  <c r="L240" i="1"/>
  <c r="AA236" i="1"/>
  <c r="T236" i="1"/>
  <c r="D238" i="1"/>
  <c r="F238" i="1" s="1"/>
  <c r="G237" i="1"/>
  <c r="W239" i="1" l="1"/>
  <c r="X238" i="1"/>
  <c r="Y238" i="1" s="1"/>
  <c r="Z238" i="1" s="1"/>
  <c r="P240" i="1"/>
  <c r="R239" i="1"/>
  <c r="S239" i="1" s="1"/>
  <c r="O236" i="2"/>
  <c r="T237" i="1"/>
  <c r="AA237" i="1"/>
  <c r="J242" i="1"/>
  <c r="L241" i="1"/>
  <c r="D239" i="1"/>
  <c r="F239" i="1" s="1"/>
  <c r="G238" i="1"/>
  <c r="W240" i="1" l="1"/>
  <c r="X239" i="1"/>
  <c r="Y239" i="1" s="1"/>
  <c r="Z239" i="1" s="1"/>
  <c r="P241" i="1"/>
  <c r="R240" i="1"/>
  <c r="S240" i="1" s="1"/>
  <c r="O237" i="2"/>
  <c r="J243" i="1"/>
  <c r="L242" i="1"/>
  <c r="AA238" i="1"/>
  <c r="T238" i="1"/>
  <c r="D240" i="1"/>
  <c r="F240" i="1" s="1"/>
  <c r="G239" i="1"/>
  <c r="W241" i="1" l="1"/>
  <c r="X240" i="1"/>
  <c r="Y240" i="1" s="1"/>
  <c r="Z240" i="1" s="1"/>
  <c r="P242" i="1"/>
  <c r="R241" i="1"/>
  <c r="S241" i="1" s="1"/>
  <c r="O238" i="2"/>
  <c r="T239" i="1"/>
  <c r="AA239" i="1"/>
  <c r="J244" i="1"/>
  <c r="L243" i="1"/>
  <c r="D241" i="1"/>
  <c r="F241" i="1" s="1"/>
  <c r="G240" i="1"/>
  <c r="W242" i="1" l="1"/>
  <c r="X241" i="1"/>
  <c r="Y241" i="1" s="1"/>
  <c r="Z241" i="1" s="1"/>
  <c r="P243" i="1"/>
  <c r="R242" i="1"/>
  <c r="S242" i="1" s="1"/>
  <c r="O239" i="2"/>
  <c r="J245" i="1"/>
  <c r="L244" i="1"/>
  <c r="AA240" i="1"/>
  <c r="T240" i="1"/>
  <c r="D242" i="1"/>
  <c r="F242" i="1" s="1"/>
  <c r="G241" i="1"/>
  <c r="W243" i="1" l="1"/>
  <c r="X242" i="1"/>
  <c r="Y242" i="1" s="1"/>
  <c r="Z242" i="1" s="1"/>
  <c r="P244" i="1"/>
  <c r="R243" i="1"/>
  <c r="S243" i="1" s="1"/>
  <c r="O240" i="2"/>
  <c r="T241" i="1"/>
  <c r="AA241" i="1"/>
  <c r="J246" i="1"/>
  <c r="L245" i="1"/>
  <c r="D243" i="1"/>
  <c r="F243" i="1" s="1"/>
  <c r="G242" i="1"/>
  <c r="W244" i="1" l="1"/>
  <c r="X243" i="1"/>
  <c r="Y243" i="1" s="1"/>
  <c r="Z243" i="1" s="1"/>
  <c r="P245" i="1"/>
  <c r="R244" i="1"/>
  <c r="S244" i="1" s="1"/>
  <c r="O241" i="2"/>
  <c r="J247" i="1"/>
  <c r="L246" i="1"/>
  <c r="AA242" i="1"/>
  <c r="T242" i="1"/>
  <c r="D244" i="1"/>
  <c r="F244" i="1" s="1"/>
  <c r="G243" i="1"/>
  <c r="W245" i="1" l="1"/>
  <c r="X244" i="1"/>
  <c r="Y244" i="1" s="1"/>
  <c r="Z244" i="1" s="1"/>
  <c r="P246" i="1"/>
  <c r="R245" i="1"/>
  <c r="S245" i="1" s="1"/>
  <c r="O242" i="2"/>
  <c r="T243" i="1"/>
  <c r="AA243" i="1"/>
  <c r="J248" i="1"/>
  <c r="L247" i="1"/>
  <c r="D245" i="1"/>
  <c r="F245" i="1" s="1"/>
  <c r="G244" i="1"/>
  <c r="W246" i="1" l="1"/>
  <c r="X245" i="1"/>
  <c r="Y245" i="1" s="1"/>
  <c r="Z245" i="1" s="1"/>
  <c r="P247" i="1"/>
  <c r="R246" i="1"/>
  <c r="S246" i="1" s="1"/>
  <c r="O243" i="2"/>
  <c r="J249" i="1"/>
  <c r="L248" i="1"/>
  <c r="T244" i="1"/>
  <c r="AA244" i="1"/>
  <c r="D246" i="1"/>
  <c r="F246" i="1" s="1"/>
  <c r="G245" i="1"/>
  <c r="W247" i="1" l="1"/>
  <c r="X246" i="1"/>
  <c r="Y246" i="1" s="1"/>
  <c r="Z246" i="1" s="1"/>
  <c r="P248" i="1"/>
  <c r="R247" i="1"/>
  <c r="S247" i="1" s="1"/>
  <c r="O244" i="2"/>
  <c r="T245" i="1"/>
  <c r="AA245" i="1"/>
  <c r="J250" i="1"/>
  <c r="L249" i="1"/>
  <c r="D247" i="1"/>
  <c r="F247" i="1" s="1"/>
  <c r="G246" i="1"/>
  <c r="W248" i="1" l="1"/>
  <c r="X247" i="1"/>
  <c r="Y247" i="1" s="1"/>
  <c r="Z247" i="1" s="1"/>
  <c r="P249" i="1"/>
  <c r="R248" i="1"/>
  <c r="S248" i="1" s="1"/>
  <c r="O245" i="2"/>
  <c r="J251" i="1"/>
  <c r="L250" i="1"/>
  <c r="AA246" i="1"/>
  <c r="T246" i="1"/>
  <c r="D248" i="1"/>
  <c r="F248" i="1" s="1"/>
  <c r="G247" i="1"/>
  <c r="W249" i="1" l="1"/>
  <c r="X248" i="1"/>
  <c r="Y248" i="1" s="1"/>
  <c r="Z248" i="1" s="1"/>
  <c r="P250" i="1"/>
  <c r="R249" i="1"/>
  <c r="S249" i="1" s="1"/>
  <c r="O246" i="2"/>
  <c r="T247" i="1"/>
  <c r="AA247" i="1"/>
  <c r="J252" i="1"/>
  <c r="L251" i="1"/>
  <c r="D249" i="1"/>
  <c r="F249" i="1" s="1"/>
  <c r="G248" i="1"/>
  <c r="W250" i="1" l="1"/>
  <c r="X249" i="1"/>
  <c r="Y249" i="1" s="1"/>
  <c r="Z249" i="1" s="1"/>
  <c r="P251" i="1"/>
  <c r="R250" i="1"/>
  <c r="S250" i="1" s="1"/>
  <c r="O247" i="2"/>
  <c r="J253" i="1"/>
  <c r="L252" i="1"/>
  <c r="AA248" i="1"/>
  <c r="T248" i="1"/>
  <c r="D250" i="1"/>
  <c r="F250" i="1" s="1"/>
  <c r="G249" i="1"/>
  <c r="W251" i="1" l="1"/>
  <c r="X250" i="1"/>
  <c r="Y250" i="1" s="1"/>
  <c r="Z250" i="1" s="1"/>
  <c r="P252" i="1"/>
  <c r="R251" i="1"/>
  <c r="S251" i="1" s="1"/>
  <c r="O248" i="2"/>
  <c r="T249" i="1"/>
  <c r="AA249" i="1"/>
  <c r="J254" i="1"/>
  <c r="L253" i="1"/>
  <c r="D251" i="1"/>
  <c r="F251" i="1" s="1"/>
  <c r="G250" i="1"/>
  <c r="W252" i="1" l="1"/>
  <c r="X251" i="1"/>
  <c r="Y251" i="1" s="1"/>
  <c r="Z251" i="1" s="1"/>
  <c r="P253" i="1"/>
  <c r="R252" i="1"/>
  <c r="S252" i="1" s="1"/>
  <c r="O249" i="2"/>
  <c r="J255" i="1"/>
  <c r="L254" i="1"/>
  <c r="T250" i="1"/>
  <c r="AA250" i="1"/>
  <c r="D252" i="1"/>
  <c r="F252" i="1" s="1"/>
  <c r="G251" i="1"/>
  <c r="W253" i="1" l="1"/>
  <c r="X252" i="1"/>
  <c r="Y252" i="1" s="1"/>
  <c r="Z252" i="1" s="1"/>
  <c r="P254" i="1"/>
  <c r="R253" i="1"/>
  <c r="S253" i="1" s="1"/>
  <c r="O250" i="2"/>
  <c r="T251" i="1"/>
  <c r="AA251" i="1"/>
  <c r="J256" i="1"/>
  <c r="L255" i="1"/>
  <c r="D253" i="1"/>
  <c r="F253" i="1" s="1"/>
  <c r="G252" i="1"/>
  <c r="W254" i="1" l="1"/>
  <c r="X253" i="1"/>
  <c r="Y253" i="1" s="1"/>
  <c r="Z253" i="1" s="1"/>
  <c r="P255" i="1"/>
  <c r="R254" i="1"/>
  <c r="S254" i="1" s="1"/>
  <c r="O251" i="2"/>
  <c r="J257" i="1"/>
  <c r="L256" i="1"/>
  <c r="AA252" i="1"/>
  <c r="T252" i="1"/>
  <c r="D254" i="1"/>
  <c r="F254" i="1" s="1"/>
  <c r="G253" i="1"/>
  <c r="W255" i="1" l="1"/>
  <c r="X254" i="1"/>
  <c r="Y254" i="1" s="1"/>
  <c r="Z254" i="1" s="1"/>
  <c r="P256" i="1"/>
  <c r="R255" i="1"/>
  <c r="S255" i="1" s="1"/>
  <c r="O252" i="2"/>
  <c r="T253" i="1"/>
  <c r="AA253" i="1"/>
  <c r="L257" i="1"/>
  <c r="D255" i="1"/>
  <c r="F255" i="1" s="1"/>
  <c r="G254" i="1"/>
  <c r="W256" i="1" l="1"/>
  <c r="X255" i="1"/>
  <c r="Y255" i="1" s="1"/>
  <c r="Z255" i="1" s="1"/>
  <c r="P257" i="1"/>
  <c r="R256" i="1"/>
  <c r="S256" i="1" s="1"/>
  <c r="O253" i="2"/>
  <c r="AA254" i="1"/>
  <c r="T254" i="1"/>
  <c r="D256" i="1"/>
  <c r="F256" i="1" s="1"/>
  <c r="G255" i="1"/>
  <c r="W257" i="1" l="1"/>
  <c r="X257" i="1" s="1"/>
  <c r="X256" i="1"/>
  <c r="Y256" i="1" s="1"/>
  <c r="Z256" i="1" s="1"/>
  <c r="R257" i="1"/>
  <c r="S257" i="1" s="1"/>
  <c r="T255" i="1"/>
  <c r="AA255" i="1"/>
  <c r="D257" i="1"/>
  <c r="F257" i="1" s="1"/>
  <c r="G256" i="1"/>
  <c r="AA256" i="1" l="1"/>
  <c r="T256" i="1"/>
  <c r="Y257" i="1"/>
  <c r="Z257" i="1" s="1"/>
  <c r="G257" i="1"/>
  <c r="T257" i="1" l="1"/>
  <c r="AA257" i="1"/>
</calcChain>
</file>

<file path=xl/sharedStrings.xml><?xml version="1.0" encoding="utf-8"?>
<sst xmlns="http://schemas.openxmlformats.org/spreadsheetml/2006/main" count="715" uniqueCount="289">
  <si>
    <t>基本料金</t>
    <rPh sb="0" eb="2">
      <t>キホン</t>
    </rPh>
    <rPh sb="2" eb="4">
      <t>リョウキン</t>
    </rPh>
    <phoneticPr fontId="2"/>
  </si>
  <si>
    <t>超過料金</t>
    <rPh sb="0" eb="2">
      <t>チョウカ</t>
    </rPh>
    <rPh sb="2" eb="4">
      <t>リョウキン</t>
    </rPh>
    <phoneticPr fontId="2"/>
  </si>
  <si>
    <t>メータ使用料</t>
    <rPh sb="3" eb="6">
      <t>シヨウリョウ</t>
    </rPh>
    <phoneticPr fontId="2"/>
  </si>
  <si>
    <t>消費税</t>
    <rPh sb="0" eb="3">
      <t>ショウヒゼイ</t>
    </rPh>
    <phoneticPr fontId="2"/>
  </si>
  <si>
    <t>合計</t>
    <rPh sb="0" eb="2">
      <t>ゴウケイ</t>
    </rPh>
    <phoneticPr fontId="2"/>
  </si>
  <si>
    <t>水量単価</t>
    <rPh sb="0" eb="2">
      <t>スイリョウ</t>
    </rPh>
    <rPh sb="2" eb="4">
      <t>タンカ</t>
    </rPh>
    <phoneticPr fontId="2"/>
  </si>
  <si>
    <t>下水道</t>
    <rPh sb="0" eb="3">
      <t>ゲスイドウ</t>
    </rPh>
    <phoneticPr fontId="2"/>
  </si>
  <si>
    <t>積算水量</t>
    <rPh sb="0" eb="2">
      <t>セキサン</t>
    </rPh>
    <rPh sb="2" eb="4">
      <t>スイリョウ</t>
    </rPh>
    <phoneticPr fontId="2"/>
  </si>
  <si>
    <t>水量/戸数</t>
    <rPh sb="0" eb="2">
      <t>スイリョウ</t>
    </rPh>
    <rPh sb="3" eb="5">
      <t>コスウ</t>
    </rPh>
    <phoneticPr fontId="2"/>
  </si>
  <si>
    <t>口径</t>
    <rPh sb="0" eb="2">
      <t>コウケイ</t>
    </rPh>
    <phoneticPr fontId="2"/>
  </si>
  <si>
    <t>戸数</t>
    <rPh sb="0" eb="2">
      <t>コスウ</t>
    </rPh>
    <phoneticPr fontId="2"/>
  </si>
  <si>
    <t>戸</t>
    <rPh sb="0" eb="1">
      <t>コ</t>
    </rPh>
    <phoneticPr fontId="2"/>
  </si>
  <si>
    <t>mm</t>
    <phoneticPr fontId="2"/>
  </si>
  <si>
    <t>メータ使用料</t>
    <rPh sb="3" eb="6">
      <t>シヨウリョウ</t>
    </rPh>
    <phoneticPr fontId="2"/>
  </si>
  <si>
    <t>φ２０以下</t>
    <rPh sb="3" eb="5">
      <t>イカ</t>
    </rPh>
    <phoneticPr fontId="2"/>
  </si>
  <si>
    <t>φ２５以上</t>
    <rPh sb="3" eb="5">
      <t>イジョウ</t>
    </rPh>
    <phoneticPr fontId="2"/>
  </si>
  <si>
    <t>差</t>
    <rPh sb="0" eb="1">
      <t>サ</t>
    </rPh>
    <phoneticPr fontId="2"/>
  </si>
  <si>
    <t>上下差</t>
    <rPh sb="0" eb="2">
      <t>ジョウゲ</t>
    </rPh>
    <rPh sb="2" eb="3">
      <t>サ</t>
    </rPh>
    <phoneticPr fontId="2"/>
  </si>
  <si>
    <t>消費税率</t>
    <rPh sb="0" eb="3">
      <t>ショウヒゼイ</t>
    </rPh>
    <rPh sb="3" eb="4">
      <t>リツ</t>
    </rPh>
    <phoneticPr fontId="2"/>
  </si>
  <si>
    <t>水量単価</t>
    <rPh sb="0" eb="2">
      <t>スイリョウ</t>
    </rPh>
    <rPh sb="2" eb="4">
      <t>タンカ</t>
    </rPh>
    <phoneticPr fontId="2"/>
  </si>
  <si>
    <t>基本料金</t>
    <rPh sb="0" eb="2">
      <t>キホン</t>
    </rPh>
    <rPh sb="2" eb="4">
      <t>リョウキン</t>
    </rPh>
    <phoneticPr fontId="2"/>
  </si>
  <si>
    <t>超過料金</t>
    <rPh sb="0" eb="2">
      <t>チョウカ</t>
    </rPh>
    <rPh sb="2" eb="4">
      <t>リョウキン</t>
    </rPh>
    <phoneticPr fontId="2"/>
  </si>
  <si>
    <t>下水道</t>
    <phoneticPr fontId="2"/>
  </si>
  <si>
    <t>１戸の場合は集合住宅以外も同様となります</t>
    <rPh sb="1" eb="2">
      <t>コ</t>
    </rPh>
    <rPh sb="3" eb="5">
      <t>バアイ</t>
    </rPh>
    <rPh sb="6" eb="8">
      <t>シュウゴウ</t>
    </rPh>
    <rPh sb="8" eb="10">
      <t>ジュウタク</t>
    </rPh>
    <rPh sb="10" eb="12">
      <t>イガイ</t>
    </rPh>
    <rPh sb="13" eb="15">
      <t>ドウヨウ</t>
    </rPh>
    <phoneticPr fontId="2"/>
  </si>
  <si>
    <t>口径</t>
    <rPh sb="0" eb="2">
      <t>コウケイ</t>
    </rPh>
    <phoneticPr fontId="2"/>
  </si>
  <si>
    <t>金額</t>
    <rPh sb="0" eb="2">
      <t>キンガク</t>
    </rPh>
    <phoneticPr fontId="2"/>
  </si>
  <si>
    <t>mm</t>
    <phoneticPr fontId="2"/>
  </si>
  <si>
    <t>南丹市上下水道料金早見表</t>
    <rPh sb="0" eb="3">
      <t>ナンタンシ</t>
    </rPh>
    <rPh sb="3" eb="5">
      <t>ジョウゲ</t>
    </rPh>
    <rPh sb="5" eb="7">
      <t>スイドウ</t>
    </rPh>
    <rPh sb="7" eb="9">
      <t>リョウキン</t>
    </rPh>
    <rPh sb="9" eb="12">
      <t>ハヤミヒョウ</t>
    </rPh>
    <phoneticPr fontId="2"/>
  </si>
  <si>
    <t>事業区域</t>
    <rPh sb="0" eb="2">
      <t>ジギョウ</t>
    </rPh>
    <rPh sb="2" eb="4">
      <t>クイキ</t>
    </rPh>
    <phoneticPr fontId="2"/>
  </si>
  <si>
    <t>量水器口径</t>
    <rPh sb="0" eb="3">
      <t>リョウスイキ</t>
    </rPh>
    <rPh sb="3" eb="5">
      <t>コウケイ</t>
    </rPh>
    <phoneticPr fontId="2"/>
  </si>
  <si>
    <t>十の位</t>
    <rPh sb="0" eb="1">
      <t>ジュウ</t>
    </rPh>
    <rPh sb="2" eb="3">
      <t>クライ</t>
    </rPh>
    <phoneticPr fontId="2"/>
  </si>
  <si>
    <t>一の位</t>
    <rPh sb="0" eb="1">
      <t>イチ</t>
    </rPh>
    <rPh sb="2" eb="3">
      <t>クライ</t>
    </rPh>
    <phoneticPr fontId="2"/>
  </si>
  <si>
    <t>（単位：円、税込）</t>
    <rPh sb="1" eb="3">
      <t>タンイ</t>
    </rPh>
    <rPh sb="4" eb="5">
      <t>エン</t>
    </rPh>
    <rPh sb="6" eb="7">
      <t>ゼイ</t>
    </rPh>
    <rPh sb="7" eb="8">
      <t>コミ</t>
    </rPh>
    <phoneticPr fontId="2"/>
  </si>
  <si>
    <t>消費税率</t>
    <rPh sb="0" eb="3">
      <t>ショウヒゼイ</t>
    </rPh>
    <rPh sb="3" eb="4">
      <t>リツ</t>
    </rPh>
    <phoneticPr fontId="2"/>
  </si>
  <si>
    <t>上水</t>
    <rPh sb="0" eb="2">
      <t>ジョウスイ</t>
    </rPh>
    <phoneticPr fontId="2"/>
  </si>
  <si>
    <t>１５０を超える場合はお問い合わせください。</t>
    <rPh sb="4" eb="5">
      <t>コ</t>
    </rPh>
    <rPh sb="7" eb="9">
      <t>バアイ</t>
    </rPh>
    <rPh sb="11" eb="12">
      <t>ト</t>
    </rPh>
    <rPh sb="13" eb="14">
      <t>ア</t>
    </rPh>
    <phoneticPr fontId="2"/>
  </si>
  <si>
    <t>通常戸数は「１」としてください</t>
    <rPh sb="0" eb="2">
      <t>ツウジョウ</t>
    </rPh>
    <rPh sb="2" eb="4">
      <t>コスウ</t>
    </rPh>
    <phoneticPr fontId="2"/>
  </si>
  <si>
    <t>水道区域</t>
    <rPh sb="0" eb="2">
      <t>スイドウ</t>
    </rPh>
    <rPh sb="2" eb="4">
      <t>クイキ</t>
    </rPh>
    <phoneticPr fontId="2"/>
  </si>
  <si>
    <t>上水道</t>
    <rPh sb="0" eb="3">
      <t>ジョウスイドウ</t>
    </rPh>
    <phoneticPr fontId="2"/>
  </si>
  <si>
    <t>簡易水道</t>
    <rPh sb="0" eb="2">
      <t>カンイ</t>
    </rPh>
    <rPh sb="2" eb="4">
      <t>スイドウ</t>
    </rPh>
    <phoneticPr fontId="2"/>
  </si>
  <si>
    <t>区域</t>
    <rPh sb="0" eb="2">
      <t>クイキ</t>
    </rPh>
    <phoneticPr fontId="2"/>
  </si>
  <si>
    <t>①戸数</t>
    <phoneticPr fontId="2"/>
  </si>
  <si>
    <t>②口径</t>
    <phoneticPr fontId="2"/>
  </si>
  <si>
    <t>③消費税率</t>
    <phoneticPr fontId="2"/>
  </si>
  <si>
    <t>④水道区域</t>
    <phoneticPr fontId="2"/>
  </si>
  <si>
    <t>項目数値（①～④）を入力してください</t>
    <rPh sb="0" eb="2">
      <t>コウモク</t>
    </rPh>
    <rPh sb="2" eb="4">
      <t>スウチ</t>
    </rPh>
    <rPh sb="10" eb="12">
      <t>ニュウリョク</t>
    </rPh>
    <phoneticPr fontId="2"/>
  </si>
  <si>
    <t>比較</t>
    <rPh sb="0" eb="2">
      <t>ヒカク</t>
    </rPh>
    <phoneticPr fontId="2"/>
  </si>
  <si>
    <t>※浄化槽設置の場合がありますので、ご注意下さい。</t>
    <rPh sb="1" eb="4">
      <t>ジョウカソウ</t>
    </rPh>
    <rPh sb="4" eb="6">
      <t>セッチ</t>
    </rPh>
    <rPh sb="7" eb="9">
      <t>バアイ</t>
    </rPh>
    <rPh sb="18" eb="20">
      <t>チュウイ</t>
    </rPh>
    <rPh sb="20" eb="21">
      <t>クダ</t>
    </rPh>
    <phoneticPr fontId="12"/>
  </si>
  <si>
    <t>簡易水道料金</t>
  </si>
  <si>
    <t>美山町音海</t>
  </si>
  <si>
    <t>美山町樫原</t>
  </si>
  <si>
    <t>美山町向山</t>
  </si>
  <si>
    <t>美山町小渕</t>
  </si>
  <si>
    <t>美山町肱谷</t>
  </si>
  <si>
    <t xml:space="preserve"> </t>
    <phoneticPr fontId="12"/>
  </si>
  <si>
    <t>美山町三埜</t>
  </si>
  <si>
    <t>美山町大野</t>
  </si>
  <si>
    <t>美山町萱野</t>
  </si>
  <si>
    <t>美山町福居</t>
  </si>
  <si>
    <t>美山町盛郷</t>
  </si>
  <si>
    <t>美山町豊郷</t>
  </si>
  <si>
    <t>美山町鶴ケ岡</t>
  </si>
  <si>
    <t>美山町高野</t>
  </si>
  <si>
    <t>美山町静原</t>
  </si>
  <si>
    <t>美山町和泉</t>
  </si>
  <si>
    <t>美山町上司</t>
  </si>
  <si>
    <t>美山町長谷</t>
  </si>
  <si>
    <t>美山町島</t>
  </si>
  <si>
    <t>美山町下吉田</t>
  </si>
  <si>
    <t>美山町宮脇</t>
  </si>
  <si>
    <t>美山町板橋</t>
  </si>
  <si>
    <t>美山町原</t>
  </si>
  <si>
    <t>美山町深見</t>
  </si>
  <si>
    <t>美山町長尾</t>
  </si>
  <si>
    <t>美山町野添</t>
  </si>
  <si>
    <t>美山町下平屋</t>
  </si>
  <si>
    <t>美山町又林</t>
  </si>
  <si>
    <t>美山町内久保</t>
  </si>
  <si>
    <t>美山町荒倉</t>
  </si>
  <si>
    <t>美山町安掛</t>
  </si>
  <si>
    <t>美山町上平屋</t>
  </si>
  <si>
    <t>美山町知見</t>
  </si>
  <si>
    <t>美山町下</t>
  </si>
  <si>
    <t>美山町河内谷</t>
  </si>
  <si>
    <t>美山町中</t>
  </si>
  <si>
    <t>美山町北</t>
  </si>
  <si>
    <t>美山町南</t>
  </si>
  <si>
    <t>美山町佐々里</t>
  </si>
  <si>
    <t>美山町白石</t>
  </si>
  <si>
    <t>美山町芦生</t>
  </si>
  <si>
    <t>美山町田歌</t>
  </si>
  <si>
    <t>美山町江和</t>
  </si>
  <si>
    <t>日吉町殿田</t>
  </si>
  <si>
    <t>日吉町中</t>
  </si>
  <si>
    <t>日吉町天若</t>
  </si>
  <si>
    <t>日吉町中世木</t>
  </si>
  <si>
    <t>日吉町木住</t>
  </si>
  <si>
    <t>日吉町生畑</t>
  </si>
  <si>
    <t>日吉町田原</t>
  </si>
  <si>
    <t>日吉町四ツ谷</t>
  </si>
  <si>
    <t>日吉町佐々江</t>
  </si>
  <si>
    <t>日吉町畑郷</t>
  </si>
  <si>
    <t>日吉町上胡麻</t>
  </si>
  <si>
    <t>日吉町胡麻</t>
  </si>
  <si>
    <t>日吉町志和賀</t>
  </si>
  <si>
    <t>日吉町保野田</t>
  </si>
  <si>
    <t>八木町神吉</t>
  </si>
  <si>
    <t>八木町西田</t>
  </si>
  <si>
    <t>八木町観音寺</t>
  </si>
  <si>
    <t>八木町屋賀</t>
  </si>
  <si>
    <t>八木町北屋賀</t>
  </si>
  <si>
    <t>八木町青戸</t>
  </si>
  <si>
    <t>八木町氷所</t>
  </si>
  <si>
    <t>八木町山室</t>
  </si>
  <si>
    <t>八木町北廣瀬</t>
  </si>
  <si>
    <t>八木町刑部</t>
  </si>
  <si>
    <t>八木町池上</t>
  </si>
  <si>
    <t>八木町野条</t>
  </si>
  <si>
    <t>八木町日置</t>
  </si>
  <si>
    <t>八木町諸畑</t>
  </si>
  <si>
    <t>八木町室橋</t>
  </si>
  <si>
    <t>八木町船枝</t>
  </si>
  <si>
    <t>上水道料金</t>
  </si>
  <si>
    <t>八木町室河原</t>
  </si>
  <si>
    <t>八木町木原</t>
  </si>
  <si>
    <t>八木町池ノ内</t>
  </si>
  <si>
    <t>八木町玉ノ井</t>
  </si>
  <si>
    <t>八木町鳥羽</t>
  </si>
  <si>
    <t>八木町美里</t>
  </si>
  <si>
    <t>八木町柴山</t>
  </si>
  <si>
    <t>八木町八木嶋</t>
  </si>
  <si>
    <t>八木町大藪</t>
  </si>
  <si>
    <t>八木町南廣瀬</t>
  </si>
  <si>
    <t>八木町八木</t>
  </si>
  <si>
    <t>園部町大河内</t>
  </si>
  <si>
    <t>園部町法京</t>
  </si>
  <si>
    <t>園部町天引</t>
  </si>
  <si>
    <t>園部町南八田</t>
  </si>
  <si>
    <t>園部町竹井</t>
  </si>
  <si>
    <t>園部町仁江</t>
  </si>
  <si>
    <t>園部町南大谷</t>
  </si>
  <si>
    <t>2分の1</t>
    <rPh sb="1" eb="2">
      <t>ブン</t>
    </rPh>
    <phoneticPr fontId="12"/>
  </si>
  <si>
    <t>㎥</t>
    <phoneticPr fontId="12"/>
  </si>
  <si>
    <t>園部町若森</t>
  </si>
  <si>
    <t>乗率</t>
    <rPh sb="0" eb="1">
      <t>ジョウ</t>
    </rPh>
    <rPh sb="1" eb="2">
      <t>リツ</t>
    </rPh>
    <phoneticPr fontId="12"/>
  </si>
  <si>
    <t>×</t>
    <phoneticPr fontId="12"/>
  </si>
  <si>
    <t>）)</t>
    <phoneticPr fontId="12"/>
  </si>
  <si>
    <t>人数割水量</t>
    <rPh sb="0" eb="2">
      <t>ニンズウ</t>
    </rPh>
    <rPh sb="2" eb="3">
      <t>ワ</t>
    </rPh>
    <rPh sb="3" eb="5">
      <t>スイリョウ</t>
    </rPh>
    <phoneticPr fontId="12"/>
  </si>
  <si>
    <t>）</t>
    <phoneticPr fontId="12"/>
  </si>
  <si>
    <t>１人</t>
    <rPh sb="1" eb="2">
      <t>ニン</t>
    </rPh>
    <phoneticPr fontId="12"/>
  </si>
  <si>
    <t>－</t>
    <phoneticPr fontId="12"/>
  </si>
  <si>
    <t>世帯人数</t>
    <rPh sb="0" eb="2">
      <t>セタイ</t>
    </rPh>
    <rPh sb="2" eb="4">
      <t>ニンズウ</t>
    </rPh>
    <phoneticPr fontId="12"/>
  </si>
  <si>
    <t>（(</t>
    <phoneticPr fontId="12"/>
  </si>
  <si>
    <t>＋</t>
    <phoneticPr fontId="12"/>
  </si>
  <si>
    <t>基本水量</t>
    <rPh sb="0" eb="2">
      <t>キホン</t>
    </rPh>
    <rPh sb="2" eb="4">
      <t>スイリョウ</t>
    </rPh>
    <phoneticPr fontId="12"/>
  </si>
  <si>
    <t>（</t>
    <phoneticPr fontId="12"/>
  </si>
  <si>
    <t>＝</t>
    <phoneticPr fontId="12"/>
  </si>
  <si>
    <t>併用加算水量</t>
    <rPh sb="0" eb="2">
      <t>ヘイヨウ</t>
    </rPh>
    <rPh sb="2" eb="4">
      <t>カサン</t>
    </rPh>
    <rPh sb="4" eb="6">
      <t>スイリョウ</t>
    </rPh>
    <phoneticPr fontId="12"/>
  </si>
  <si>
    <t>美山町区域において、定額制の請求を受けていた場合。</t>
    <rPh sb="0" eb="3">
      <t>ミヤマチョウ</t>
    </rPh>
    <rPh sb="3" eb="5">
      <t>クイキ</t>
    </rPh>
    <rPh sb="10" eb="12">
      <t>テイガク</t>
    </rPh>
    <rPh sb="12" eb="13">
      <t>セイ</t>
    </rPh>
    <rPh sb="14" eb="16">
      <t>セイキュウ</t>
    </rPh>
    <rPh sb="17" eb="18">
      <t>ウ</t>
    </rPh>
    <rPh sb="22" eb="24">
      <t>バアイ</t>
    </rPh>
    <phoneticPr fontId="12"/>
  </si>
  <si>
    <t>園部町殿谷</t>
  </si>
  <si>
    <t>下水道の使用水量算出において、井戸水等の水道水以外を併せてご利用されている場合には、以下の計算式により求めた水量を加算しています。</t>
    <rPh sb="0" eb="3">
      <t>ゲスイドウ</t>
    </rPh>
    <rPh sb="4" eb="6">
      <t>シヨウ</t>
    </rPh>
    <rPh sb="6" eb="8">
      <t>スイリョウ</t>
    </rPh>
    <rPh sb="8" eb="10">
      <t>サンシュツ</t>
    </rPh>
    <rPh sb="15" eb="18">
      <t>イドミズ</t>
    </rPh>
    <rPh sb="18" eb="19">
      <t>ナド</t>
    </rPh>
    <rPh sb="20" eb="23">
      <t>スイドウスイ</t>
    </rPh>
    <rPh sb="23" eb="25">
      <t>イガイ</t>
    </rPh>
    <rPh sb="26" eb="27">
      <t>アワ</t>
    </rPh>
    <rPh sb="30" eb="32">
      <t>リヨウ</t>
    </rPh>
    <rPh sb="37" eb="39">
      <t>バアイ</t>
    </rPh>
    <rPh sb="42" eb="44">
      <t>イカ</t>
    </rPh>
    <rPh sb="45" eb="47">
      <t>ケイサン</t>
    </rPh>
    <rPh sb="47" eb="48">
      <t>シキ</t>
    </rPh>
    <rPh sb="51" eb="52">
      <t>モト</t>
    </rPh>
    <rPh sb="54" eb="56">
      <t>スイリョウ</t>
    </rPh>
    <rPh sb="57" eb="59">
      <t>カサン</t>
    </rPh>
    <phoneticPr fontId="12"/>
  </si>
  <si>
    <t>下水道料金</t>
    <rPh sb="0" eb="3">
      <t>ゲスイドウ</t>
    </rPh>
    <rPh sb="3" eb="5">
      <t>リョウキン</t>
    </rPh>
    <phoneticPr fontId="12"/>
  </si>
  <si>
    <t>園部町埴生</t>
  </si>
  <si>
    <t>八木町区域において、営業・公共関係の区分による請求を受けていた場合。</t>
    <rPh sb="0" eb="3">
      <t>ヤギチョウ</t>
    </rPh>
    <rPh sb="3" eb="5">
      <t>クイキ</t>
    </rPh>
    <rPh sb="10" eb="12">
      <t>エイギョウ</t>
    </rPh>
    <rPh sb="13" eb="15">
      <t>コウキョウ</t>
    </rPh>
    <rPh sb="15" eb="17">
      <t>カンケイ</t>
    </rPh>
    <rPh sb="18" eb="20">
      <t>クブン</t>
    </rPh>
    <rPh sb="23" eb="25">
      <t>セイキュウ</t>
    </rPh>
    <rPh sb="26" eb="27">
      <t>ウ</t>
    </rPh>
    <rPh sb="31" eb="33">
      <t>バアイ</t>
    </rPh>
    <phoneticPr fontId="12"/>
  </si>
  <si>
    <t>園部町宍人</t>
  </si>
  <si>
    <t>(2)</t>
    <phoneticPr fontId="12"/>
  </si>
  <si>
    <t>円</t>
    <rPh sb="0" eb="1">
      <t>エン</t>
    </rPh>
    <phoneticPr fontId="12"/>
  </si>
  <si>
    <t>）</t>
    <phoneticPr fontId="12"/>
  </si>
  <si>
    <t>（</t>
    <phoneticPr fontId="12"/>
  </si>
  <si>
    <t>うち消費税相当額</t>
    <rPh sb="2" eb="4">
      <t>ショウヒ</t>
    </rPh>
    <rPh sb="4" eb="5">
      <t>ゼイ</t>
    </rPh>
    <rPh sb="5" eb="7">
      <t>ソウトウ</t>
    </rPh>
    <rPh sb="7" eb="8">
      <t>ガク</t>
    </rPh>
    <phoneticPr fontId="12"/>
  </si>
  <si>
    <t>税込料金　計</t>
    <rPh sb="0" eb="2">
      <t>ゼイコミ</t>
    </rPh>
    <rPh sb="2" eb="4">
      <t>リョウキン</t>
    </rPh>
    <rPh sb="5" eb="6">
      <t>ケイ</t>
    </rPh>
    <phoneticPr fontId="12"/>
  </si>
  <si>
    <t>水道料金</t>
    <rPh sb="0" eb="2">
      <t>スイドウ</t>
    </rPh>
    <rPh sb="2" eb="4">
      <t>リョウキン</t>
    </rPh>
    <phoneticPr fontId="12"/>
  </si>
  <si>
    <t xml:space="preserve"> </t>
    <phoneticPr fontId="12"/>
  </si>
  <si>
    <t>園部町大西</t>
  </si>
  <si>
    <t>税抜料金　計</t>
    <rPh sb="0" eb="1">
      <t>ゼイ</t>
    </rPh>
    <rPh sb="1" eb="2">
      <t>ヌ</t>
    </rPh>
    <rPh sb="2" eb="4">
      <t>リョウキン</t>
    </rPh>
    <rPh sb="5" eb="6">
      <t>ケイ</t>
    </rPh>
    <phoneticPr fontId="12"/>
  </si>
  <si>
    <t>園部町船阪</t>
  </si>
  <si>
    <t>＝</t>
    <phoneticPr fontId="12"/>
  </si>
  <si>
    <t>×</t>
    <phoneticPr fontId="12"/>
  </si>
  <si>
    <t>㎥</t>
    <phoneticPr fontId="12"/>
  </si>
  <si>
    <t>⇒</t>
    <phoneticPr fontId="12"/>
  </si>
  <si>
    <t>∞</t>
    <phoneticPr fontId="12"/>
  </si>
  <si>
    <t>～</t>
    <phoneticPr fontId="12"/>
  </si>
  <si>
    <t>料金計算結果は標準的な料金計算により表示していますので、以下のような場合には請求額が合わないことがあります。</t>
    <rPh sb="0" eb="2">
      <t>リョウキン</t>
    </rPh>
    <rPh sb="2" eb="4">
      <t>ケイサン</t>
    </rPh>
    <rPh sb="4" eb="6">
      <t>ケッカ</t>
    </rPh>
    <rPh sb="7" eb="9">
      <t>ヒョウジュン</t>
    </rPh>
    <rPh sb="9" eb="10">
      <t>テキ</t>
    </rPh>
    <rPh sb="11" eb="13">
      <t>リョウキン</t>
    </rPh>
    <rPh sb="13" eb="15">
      <t>ケイサン</t>
    </rPh>
    <rPh sb="18" eb="20">
      <t>ヒョウジ</t>
    </rPh>
    <rPh sb="28" eb="30">
      <t>イカ</t>
    </rPh>
    <rPh sb="34" eb="36">
      <t>バアイ</t>
    </rPh>
    <rPh sb="38" eb="40">
      <t>セイキュウ</t>
    </rPh>
    <rPh sb="40" eb="41">
      <t>ガク</t>
    </rPh>
    <rPh sb="42" eb="43">
      <t>ア</t>
    </rPh>
    <phoneticPr fontId="12"/>
  </si>
  <si>
    <t>○</t>
    <phoneticPr fontId="12"/>
  </si>
  <si>
    <t>園部町黒田</t>
  </si>
  <si>
    <t>注意</t>
    <rPh sb="0" eb="2">
      <t>チュウイ</t>
    </rPh>
    <phoneticPr fontId="12"/>
  </si>
  <si>
    <t>園部町横田</t>
  </si>
  <si>
    <t>下水道使用水量</t>
    <rPh sb="0" eb="3">
      <t>ゲスイドウ</t>
    </rPh>
    <rPh sb="3" eb="5">
      <t>シヨウ</t>
    </rPh>
    <rPh sb="5" eb="7">
      <t>スイリョウ</t>
    </rPh>
    <phoneticPr fontId="12"/>
  </si>
  <si>
    <t>園部町口司</t>
  </si>
  <si>
    <t>＋</t>
    <phoneticPr fontId="12"/>
  </si>
  <si>
    <t>園部町口人</t>
  </si>
  <si>
    <t>水道使用水量</t>
    <rPh sb="0" eb="2">
      <t>スイドウ</t>
    </rPh>
    <rPh sb="2" eb="4">
      <t>シヨウ</t>
    </rPh>
    <rPh sb="4" eb="6">
      <t>スイリョウ</t>
    </rPh>
    <phoneticPr fontId="12"/>
  </si>
  <si>
    <t>計算過程については、シート内の右側に表示しています。</t>
    <rPh sb="0" eb="2">
      <t>ケイサン</t>
    </rPh>
    <rPh sb="2" eb="4">
      <t>カテイ</t>
    </rPh>
    <rPh sb="13" eb="14">
      <t>ナイ</t>
    </rPh>
    <rPh sb="15" eb="17">
      <t>ミギガワ</t>
    </rPh>
    <rPh sb="18" eb="20">
      <t>ヒョウジ</t>
    </rPh>
    <phoneticPr fontId="12"/>
  </si>
  <si>
    <t>園部町半田</t>
  </si>
  <si>
    <t>園部町城南町</t>
  </si>
  <si>
    <t>超過料金</t>
    <rPh sb="0" eb="2">
      <t>チョウカ</t>
    </rPh>
    <rPh sb="2" eb="4">
      <t>リョウキン</t>
    </rPh>
    <phoneticPr fontId="12"/>
  </si>
  <si>
    <t>園部町小山西町</t>
  </si>
  <si>
    <t>基本料金</t>
    <rPh sb="0" eb="2">
      <t>キホン</t>
    </rPh>
    <rPh sb="2" eb="4">
      <t>リョウキン</t>
    </rPh>
    <phoneticPr fontId="12"/>
  </si>
  <si>
    <t>料金</t>
    <rPh sb="0" eb="2">
      <t>リョウキン</t>
    </rPh>
    <phoneticPr fontId="12"/>
  </si>
  <si>
    <t>平成24年4月以降</t>
    <rPh sb="0" eb="2">
      <t>ヘイセイ</t>
    </rPh>
    <rPh sb="4" eb="5">
      <t>ネン</t>
    </rPh>
    <rPh sb="6" eb="7">
      <t>ガツ</t>
    </rPh>
    <rPh sb="7" eb="9">
      <t>イコウ</t>
    </rPh>
    <phoneticPr fontId="12"/>
  </si>
  <si>
    <t>園部町栄町</t>
  </si>
  <si>
    <t>料　金</t>
    <rPh sb="0" eb="1">
      <t>リョウ</t>
    </rPh>
    <rPh sb="2" eb="3">
      <t>キン</t>
    </rPh>
    <phoneticPr fontId="12"/>
  </si>
  <si>
    <t>単　価</t>
    <rPh sb="0" eb="1">
      <t>タン</t>
    </rPh>
    <rPh sb="2" eb="3">
      <t>アタイ</t>
    </rPh>
    <phoneticPr fontId="12"/>
  </si>
  <si>
    <t>使用水量</t>
    <rPh sb="0" eb="2">
      <t>シヨウ</t>
    </rPh>
    <rPh sb="2" eb="4">
      <t>スイリョウ</t>
    </rPh>
    <phoneticPr fontId="12"/>
  </si>
  <si>
    <t>水量区分</t>
    <rPh sb="0" eb="2">
      <t>スイリョウ</t>
    </rPh>
    <rPh sb="2" eb="4">
      <t>クブン</t>
    </rPh>
    <phoneticPr fontId="12"/>
  </si>
  <si>
    <t>☆　下水道料金計算　☆</t>
    <rPh sb="2" eb="3">
      <t>シタ</t>
    </rPh>
    <rPh sb="3" eb="5">
      <t>スイドウ</t>
    </rPh>
    <rPh sb="5" eb="7">
      <t>リョウキン</t>
    </rPh>
    <rPh sb="7" eb="9">
      <t>ケイサン</t>
    </rPh>
    <phoneticPr fontId="12"/>
  </si>
  <si>
    <t>計</t>
    <rPh sb="0" eb="1">
      <t>ケイ</t>
    </rPh>
    <phoneticPr fontId="12"/>
  </si>
  <si>
    <t>下水道</t>
    <rPh sb="0" eb="3">
      <t>ゲスイドウ</t>
    </rPh>
    <phoneticPr fontId="12"/>
  </si>
  <si>
    <t>水道</t>
    <rPh sb="0" eb="2">
      <t>スイドウ</t>
    </rPh>
    <phoneticPr fontId="12"/>
  </si>
  <si>
    <t xml:space="preserve"> </t>
    <phoneticPr fontId="12"/>
  </si>
  <si>
    <t>園部町小山東町</t>
  </si>
  <si>
    <t>請求月</t>
    <rPh sb="0" eb="2">
      <t>セイキュウ</t>
    </rPh>
    <rPh sb="2" eb="3">
      <t>ツキ</t>
    </rPh>
    <phoneticPr fontId="12"/>
  </si>
  <si>
    <t>園部町越方</t>
  </si>
  <si>
    <t>(1)</t>
    <phoneticPr fontId="12"/>
  </si>
  <si>
    <t>園部町佐切</t>
  </si>
  <si>
    <t>水道及び下水道料金計算結果</t>
    <rPh sb="0" eb="2">
      <t>スイドウ</t>
    </rPh>
    <rPh sb="2" eb="3">
      <t>オヨ</t>
    </rPh>
    <rPh sb="4" eb="7">
      <t>ゲスイドウ</t>
    </rPh>
    <rPh sb="7" eb="9">
      <t>リョウキン</t>
    </rPh>
    <rPh sb="9" eb="11">
      <t>ケイサン</t>
    </rPh>
    <rPh sb="11" eb="13">
      <t>ケッカ</t>
    </rPh>
    <phoneticPr fontId="12"/>
  </si>
  <si>
    <t>園部町熊原</t>
  </si>
  <si>
    <t>ﾒｰﾀｰ使用料</t>
    <rPh sb="4" eb="7">
      <t>シヨウリョウ</t>
    </rPh>
    <phoneticPr fontId="12"/>
  </si>
  <si>
    <t>園部町大戸</t>
  </si>
  <si>
    <t>小計</t>
    <rPh sb="0" eb="2">
      <t>ショウケイ</t>
    </rPh>
    <phoneticPr fontId="12"/>
  </si>
  <si>
    <t>園部町高屋</t>
  </si>
  <si>
    <t>人</t>
    <rPh sb="0" eb="1">
      <t>ニン</t>
    </rPh>
    <phoneticPr fontId="12"/>
  </si>
  <si>
    <t xml:space="preserve"> </t>
    <phoneticPr fontId="12"/>
  </si>
  <si>
    <t>園部町船岡</t>
  </si>
  <si>
    <t>園部町曽我谷</t>
  </si>
  <si>
    <t>下水道接続で「３」を入力、又は所在地が美山町であった場合には世帯人数を入力して下さい。</t>
    <rPh sb="0" eb="3">
      <t>ゲスイドウ</t>
    </rPh>
    <rPh sb="3" eb="5">
      <t>セツゾク</t>
    </rPh>
    <rPh sb="10" eb="12">
      <t>ニュウリョク</t>
    </rPh>
    <rPh sb="13" eb="14">
      <t>マタ</t>
    </rPh>
    <rPh sb="15" eb="18">
      <t>ショザイチ</t>
    </rPh>
    <rPh sb="19" eb="22">
      <t>ミヤマチョウ</t>
    </rPh>
    <rPh sb="26" eb="28">
      <t>バアイ</t>
    </rPh>
    <rPh sb="30" eb="32">
      <t>セタイ</t>
    </rPh>
    <rPh sb="32" eb="34">
      <t>ニンズウ</t>
    </rPh>
    <rPh sb="35" eb="37">
      <t>ニュウリョク</t>
    </rPh>
    <rPh sb="39" eb="40">
      <t>クダ</t>
    </rPh>
    <phoneticPr fontId="12"/>
  </si>
  <si>
    <t>⑤</t>
    <phoneticPr fontId="12"/>
  </si>
  <si>
    <t>園部町千妻</t>
  </si>
  <si>
    <t>園部町新堂</t>
  </si>
  <si>
    <t>☆　上水道料金計算　☆</t>
    <rPh sb="2" eb="3">
      <t>ウエ</t>
    </rPh>
    <rPh sb="3" eb="5">
      <t>スイドウ</t>
    </rPh>
    <rPh sb="5" eb="7">
      <t>リョウキン</t>
    </rPh>
    <rPh sb="7" eb="9">
      <t>ケイサン</t>
    </rPh>
    <phoneticPr fontId="12"/>
  </si>
  <si>
    <t>接続し、水道水以外の水も使用している。</t>
    <rPh sb="0" eb="2">
      <t>セツゾク</t>
    </rPh>
    <rPh sb="4" eb="7">
      <t>スイドウスイ</t>
    </rPh>
    <rPh sb="7" eb="9">
      <t>イガイ</t>
    </rPh>
    <rPh sb="10" eb="11">
      <t>ミズ</t>
    </rPh>
    <rPh sb="12" eb="14">
      <t>シヨウ</t>
    </rPh>
    <phoneticPr fontId="12"/>
  </si>
  <si>
    <t>園部町熊崎</t>
  </si>
  <si>
    <t>接続し、水道水のみを使用している。</t>
    <rPh sb="0" eb="2">
      <t>セツゾク</t>
    </rPh>
    <rPh sb="4" eb="7">
      <t>スイドウスイ</t>
    </rPh>
    <rPh sb="10" eb="12">
      <t>シヨウ</t>
    </rPh>
    <phoneticPr fontId="12"/>
  </si>
  <si>
    <t>園部町瓜生野</t>
  </si>
  <si>
    <t>ー　　・　　ー　　・　　ー　　・　　ー　　・　ー　　・　　ー　　・　ー　　・　　ー　　・　ー　　・　　ー　　・　ー　　・　　ー　　・　ー　　・　　ー　　・　ー　　・　　ー　　・　ー　　・　　ー　　・　ー　　・　　ー　　</t>
    <phoneticPr fontId="12"/>
  </si>
  <si>
    <t>接続していない。（浄化槽設置・汲み取り等）</t>
    <rPh sb="0" eb="2">
      <t>セツゾク</t>
    </rPh>
    <rPh sb="9" eb="12">
      <t>ジョウカソウ</t>
    </rPh>
    <rPh sb="12" eb="14">
      <t>セッチ</t>
    </rPh>
    <rPh sb="19" eb="20">
      <t>ナド</t>
    </rPh>
    <phoneticPr fontId="12"/>
  </si>
  <si>
    <t>園部町若松町</t>
  </si>
  <si>
    <t>園部町河原町</t>
  </si>
  <si>
    <t>下水道に接続していますか？　下記の１～３の数値を入力して下さい。</t>
    <rPh sb="0" eb="3">
      <t>ゲスイドウ</t>
    </rPh>
    <rPh sb="4" eb="6">
      <t>セツゾク</t>
    </rPh>
    <rPh sb="14" eb="16">
      <t>カキ</t>
    </rPh>
    <rPh sb="21" eb="23">
      <t>スウチ</t>
    </rPh>
    <rPh sb="24" eb="26">
      <t>ニュウリョク</t>
    </rPh>
    <rPh sb="28" eb="29">
      <t>クダ</t>
    </rPh>
    <phoneticPr fontId="12"/>
  </si>
  <si>
    <t>④</t>
    <phoneticPr fontId="12"/>
  </si>
  <si>
    <t>園部町木崎町</t>
  </si>
  <si>
    <t>(2)</t>
    <phoneticPr fontId="12"/>
  </si>
  <si>
    <t>(1)</t>
    <phoneticPr fontId="12"/>
  </si>
  <si>
    <t>平成24年4月以降（改定後料金）</t>
    <rPh sb="0" eb="2">
      <t>ヘイセイ</t>
    </rPh>
    <rPh sb="4" eb="5">
      <t>ネン</t>
    </rPh>
    <rPh sb="6" eb="7">
      <t>ガツ</t>
    </rPh>
    <rPh sb="7" eb="9">
      <t>イコウ</t>
    </rPh>
    <phoneticPr fontId="12"/>
  </si>
  <si>
    <t>園部町上本町</t>
  </si>
  <si>
    <t>合　　計</t>
    <rPh sb="0" eb="1">
      <t>ア</t>
    </rPh>
    <rPh sb="3" eb="4">
      <t>ケイ</t>
    </rPh>
    <phoneticPr fontId="12"/>
  </si>
  <si>
    <t>下水道使用料</t>
    <rPh sb="0" eb="1">
      <t>ゲ</t>
    </rPh>
    <rPh sb="1" eb="3">
      <t>スイドウ</t>
    </rPh>
    <rPh sb="3" eb="6">
      <t>シヨウリョウ</t>
    </rPh>
    <phoneticPr fontId="12"/>
  </si>
  <si>
    <t>園部町本町</t>
  </si>
  <si>
    <t>消費税率</t>
    <rPh sb="0" eb="3">
      <t>ショウヒゼイ</t>
    </rPh>
    <rPh sb="3" eb="4">
      <t>リツ</t>
    </rPh>
    <phoneticPr fontId="12"/>
  </si>
  <si>
    <t>園部町内林町</t>
  </si>
  <si>
    <t>)</t>
    <phoneticPr fontId="12"/>
  </si>
  <si>
    <t>うち加算水量</t>
    <rPh sb="2" eb="4">
      <t>カサン</t>
    </rPh>
    <rPh sb="4" eb="6">
      <t>スイリョウ</t>
    </rPh>
    <phoneticPr fontId="12"/>
  </si>
  <si>
    <t>(</t>
    <phoneticPr fontId="12"/>
  </si>
  <si>
    <t>下水道使用量</t>
    <rPh sb="0" eb="1">
      <t>シタ</t>
    </rPh>
    <rPh sb="1" eb="3">
      <t>スイドウ</t>
    </rPh>
    <rPh sb="3" eb="5">
      <t>シヨウ</t>
    </rPh>
    <rPh sb="5" eb="6">
      <t>リョウ</t>
    </rPh>
    <phoneticPr fontId="12"/>
  </si>
  <si>
    <t>使用水量を入力して下さい。</t>
    <rPh sb="0" eb="2">
      <t>シヨウ</t>
    </rPh>
    <rPh sb="2" eb="4">
      <t>スイリョウ</t>
    </rPh>
    <rPh sb="5" eb="7">
      <t>ニュウリョク</t>
    </rPh>
    <rPh sb="9" eb="10">
      <t>クダ</t>
    </rPh>
    <phoneticPr fontId="12"/>
  </si>
  <si>
    <t>③</t>
    <phoneticPr fontId="12"/>
  </si>
  <si>
    <t>園部町上木崎町</t>
  </si>
  <si>
    <t>園部町小桜町</t>
  </si>
  <si>
    <t>mm</t>
    <phoneticPr fontId="12"/>
  </si>
  <si>
    <t>園部町新町</t>
  </si>
  <si>
    <t>園部町美園町</t>
  </si>
  <si>
    <t>【水道ﾒｰﾀｰ口径】</t>
    <rPh sb="1" eb="3">
      <t>スイドウ</t>
    </rPh>
    <rPh sb="7" eb="9">
      <t>コウケイ</t>
    </rPh>
    <phoneticPr fontId="12"/>
  </si>
  <si>
    <t>ご使用の水道ﾒｰﾀｰ口径を入れて下さい。</t>
    <rPh sb="1" eb="3">
      <t>シヨウ</t>
    </rPh>
    <rPh sb="4" eb="6">
      <t>スイドウ</t>
    </rPh>
    <rPh sb="10" eb="12">
      <t>コウケイ</t>
    </rPh>
    <rPh sb="13" eb="14">
      <t>イ</t>
    </rPh>
    <rPh sb="16" eb="17">
      <t>クダ</t>
    </rPh>
    <phoneticPr fontId="12"/>
  </si>
  <si>
    <t>②</t>
    <phoneticPr fontId="12"/>
  </si>
  <si>
    <t>園部町宮町</t>
  </si>
  <si>
    <t>101～</t>
    <phoneticPr fontId="12"/>
  </si>
  <si>
    <t>31～100まで</t>
    <phoneticPr fontId="12"/>
  </si>
  <si>
    <t>11～30まで</t>
    <phoneticPr fontId="12"/>
  </si>
  <si>
    <t>【使用水量】</t>
    <rPh sb="1" eb="3">
      <t>シヨウ</t>
    </rPh>
    <rPh sb="3" eb="5">
      <t>スイリョウ</t>
    </rPh>
    <phoneticPr fontId="12"/>
  </si>
  <si>
    <t>消費税率</t>
    <phoneticPr fontId="12"/>
  </si>
  <si>
    <t>⇒</t>
    <phoneticPr fontId="12"/>
  </si>
  <si>
    <t>口径25mm以上</t>
    <rPh sb="0" eb="2">
      <t>コウケイ</t>
    </rPh>
    <rPh sb="6" eb="8">
      <t>イジョウ</t>
    </rPh>
    <phoneticPr fontId="12"/>
  </si>
  <si>
    <t>口径20mm以下</t>
    <rPh sb="0" eb="2">
      <t>コウケイ</t>
    </rPh>
    <rPh sb="6" eb="8">
      <t>イカ</t>
    </rPh>
    <phoneticPr fontId="12"/>
  </si>
  <si>
    <t>基本</t>
    <rPh sb="0" eb="2">
      <t>キホン</t>
    </rPh>
    <phoneticPr fontId="12"/>
  </si>
  <si>
    <t>単価</t>
    <rPh sb="0" eb="2">
      <t>タンカ</t>
    </rPh>
    <phoneticPr fontId="12"/>
  </si>
  <si>
    <t>【水道所在地】</t>
    <rPh sb="1" eb="3">
      <t>スイドウ</t>
    </rPh>
    <rPh sb="3" eb="6">
      <t>ショザイチ</t>
    </rPh>
    <phoneticPr fontId="12"/>
  </si>
  <si>
    <t>所在地の郵便番号を半角数値で*******と入れて下さい。</t>
    <rPh sb="0" eb="3">
      <t>ショザイチ</t>
    </rPh>
    <rPh sb="4" eb="6">
      <t>ユウビン</t>
    </rPh>
    <rPh sb="6" eb="8">
      <t>バンゴウ</t>
    </rPh>
    <rPh sb="9" eb="11">
      <t>ハンカク</t>
    </rPh>
    <rPh sb="11" eb="13">
      <t>スウチ</t>
    </rPh>
    <rPh sb="22" eb="23">
      <t>イ</t>
    </rPh>
    <rPh sb="25" eb="26">
      <t>クダ</t>
    </rPh>
    <phoneticPr fontId="12"/>
  </si>
  <si>
    <t>①</t>
    <phoneticPr fontId="12"/>
  </si>
  <si>
    <t>口径</t>
    <rPh sb="0" eb="2">
      <t>コウケイ</t>
    </rPh>
    <phoneticPr fontId="12"/>
  </si>
  <si>
    <t>改定後（平成２４年度以降統一料金）</t>
    <rPh sb="0" eb="2">
      <t>カイテイ</t>
    </rPh>
    <rPh sb="2" eb="3">
      <t>ゴ</t>
    </rPh>
    <rPh sb="4" eb="6">
      <t>ヘイセイ</t>
    </rPh>
    <rPh sb="8" eb="10">
      <t>ネンド</t>
    </rPh>
    <rPh sb="10" eb="12">
      <t>イコウ</t>
    </rPh>
    <rPh sb="12" eb="14">
      <t>トウイツ</t>
    </rPh>
    <rPh sb="14" eb="16">
      <t>リョウキン</t>
    </rPh>
    <phoneticPr fontId="12"/>
  </si>
  <si>
    <t>水道科目</t>
    <rPh sb="0" eb="2">
      <t>スイドウ</t>
    </rPh>
    <rPh sb="2" eb="4">
      <t>カモク</t>
    </rPh>
    <phoneticPr fontId="12"/>
  </si>
  <si>
    <t>所在地</t>
    <rPh sb="0" eb="3">
      <t>ショザイチ</t>
    </rPh>
    <phoneticPr fontId="12"/>
  </si>
  <si>
    <t>郵便番号</t>
    <rPh sb="0" eb="4">
      <t>ユウビンバンゴウ</t>
    </rPh>
    <phoneticPr fontId="12"/>
  </si>
  <si>
    <t>　☆　南丹市　水道料金及び下水道使用料　☆</t>
    <rPh sb="3" eb="6">
      <t>ナンタンシ</t>
    </rPh>
    <rPh sb="7" eb="9">
      <t>スイドウ</t>
    </rPh>
    <rPh sb="9" eb="11">
      <t>リョウキン</t>
    </rPh>
    <rPh sb="11" eb="12">
      <t>オヨ</t>
    </rPh>
    <rPh sb="13" eb="16">
      <t>ゲスイドウ</t>
    </rPh>
    <rPh sb="16" eb="19">
      <t>シヨウリョウ</t>
    </rPh>
    <phoneticPr fontId="12"/>
  </si>
  <si>
    <t>★　南丹市上下水道料金計算表　★</t>
    <rPh sb="2" eb="5">
      <t>ナンタン</t>
    </rPh>
    <rPh sb="5" eb="7">
      <t>ジョウゲ</t>
    </rPh>
    <rPh sb="7" eb="9">
      <t>スイドウ</t>
    </rPh>
    <rPh sb="9" eb="11">
      <t>リョウキン</t>
    </rPh>
    <rPh sb="11" eb="13">
      <t>ケイサン</t>
    </rPh>
    <rPh sb="13" eb="14">
      <t>オモテ</t>
    </rPh>
    <phoneticPr fontId="12"/>
  </si>
  <si>
    <t>料金早見表へ</t>
    <rPh sb="0" eb="2">
      <t>リョウキン</t>
    </rPh>
    <rPh sb="2" eb="5">
      <t>ハヤミヒョウ</t>
    </rPh>
    <phoneticPr fontId="2"/>
  </si>
  <si>
    <t>料金計算表へ</t>
    <rPh sb="0" eb="2">
      <t>リョウキン</t>
    </rPh>
    <rPh sb="2" eb="4">
      <t>ケイサン</t>
    </rPh>
    <rPh sb="4" eb="5">
      <t>ヒョウ</t>
    </rPh>
    <phoneticPr fontId="2"/>
  </si>
  <si>
    <t>消費税率</t>
    <rPh sb="0" eb="3">
      <t>ショウヒゼイ</t>
    </rPh>
    <rPh sb="3" eb="4">
      <t>リツ</t>
    </rPh>
    <phoneticPr fontId="2"/>
  </si>
  <si>
    <r>
      <t>(上段：</t>
    </r>
    <r>
      <rPr>
        <sz val="11"/>
        <color rgb="FF008000"/>
        <rFont val="ＭＳ Ｐゴシック"/>
        <family val="3"/>
        <charset val="128"/>
      </rPr>
      <t>上水道</t>
    </r>
    <r>
      <rPr>
        <sz val="11"/>
        <color theme="1"/>
        <rFont val="ＭＳ Ｐゴシック"/>
        <family val="3"/>
        <charset val="128"/>
      </rPr>
      <t>、中段：</t>
    </r>
    <r>
      <rPr>
        <sz val="11"/>
        <color rgb="FF0070C0"/>
        <rFont val="ＭＳ Ｐゴシック"/>
        <family val="3"/>
        <charset val="128"/>
      </rPr>
      <t>下水道</t>
    </r>
    <r>
      <rPr>
        <sz val="11"/>
        <color theme="1"/>
        <rFont val="ＭＳ Ｐゴシック"/>
        <family val="3"/>
        <charset val="128"/>
      </rPr>
      <t>、下段：計）</t>
    </r>
    <rPh sb="1" eb="3">
      <t>ジョウダン</t>
    </rPh>
    <rPh sb="4" eb="7">
      <t>ジョウスイドウ</t>
    </rPh>
    <rPh sb="8" eb="10">
      <t>チュウダン</t>
    </rPh>
    <rPh sb="11" eb="14">
      <t>ゲスイドウ</t>
    </rPh>
    <rPh sb="15" eb="17">
      <t>ゲダン</t>
    </rPh>
    <rPh sb="18" eb="19">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</si>
</sst>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quot;▲ &quot;#,##0"/>
    <numFmt numFmtId="178" formatCode="#,##0;&quot;△ &quot;#,##0"/>
    <numFmt numFmtId="179" formatCode="#,##0_ "/>
    <numFmt numFmtId="180" formatCode="0;&quot;△ &quot;0"/>
    <numFmt numFmtId="181" formatCode="000\-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sz val="11"/>
      <color rgb="FFFF0000"/>
      <name val="ＭＳ Ｐゴシック"/>
      <family val="3"/>
      <charset val="128"/>
    </font>
    <font>
      <sz val="11"/>
      <color rgb="FF0070C0"/>
      <name val="ＭＳ Ｐゴシック"/>
      <family val="3"/>
      <charset val="128"/>
    </font>
    <font>
      <sz val="10.5"/>
      <name val="ＭＳ Ｐゴシック"/>
      <family val="3"/>
      <charset val="128"/>
    </font>
    <font>
      <sz val="10.5"/>
      <color indexed="12"/>
      <name val="ＭＳ Ｐゴシック"/>
      <family val="3"/>
      <charset val="128"/>
    </font>
    <font>
      <sz val="6"/>
      <name val="ＭＳ Ｐゴシック"/>
      <family val="3"/>
      <charset val="128"/>
    </font>
    <font>
      <sz val="10.5"/>
      <color indexed="9"/>
      <name val="ＭＳ Ｐゴシック"/>
      <family val="3"/>
      <charset val="128"/>
    </font>
    <font>
      <sz val="10.5"/>
      <color indexed="10"/>
      <name val="ＭＳ Ｐゴシック"/>
      <family val="3"/>
      <charset val="128"/>
    </font>
    <font>
      <b/>
      <sz val="10.5"/>
      <name val="ＭＳ Ｐゴシック"/>
      <family val="3"/>
      <charset val="128"/>
    </font>
    <font>
      <sz val="10.5"/>
      <color rgb="FF0070C0"/>
      <name val="ＭＳ Ｐゴシック"/>
      <family val="3"/>
      <charset val="128"/>
    </font>
    <font>
      <sz val="8"/>
      <name val="ＭＳ Ｐゴシック"/>
      <family val="3"/>
      <charset val="128"/>
    </font>
    <font>
      <b/>
      <sz val="10.5"/>
      <color rgb="FFFF0000"/>
      <name val="ＭＳ Ｐゴシック"/>
      <family val="3"/>
      <charset val="128"/>
    </font>
    <font>
      <u/>
      <sz val="11"/>
      <color theme="10"/>
      <name val="ＭＳ Ｐゴシック"/>
      <family val="2"/>
      <charset val="128"/>
      <scheme val="minor"/>
    </font>
    <font>
      <sz val="10.5"/>
      <color theme="0"/>
      <name val="ＭＳ Ｐゴシック"/>
      <family val="3"/>
      <charset val="128"/>
    </font>
    <font>
      <sz val="11"/>
      <color rgb="FF008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74">
    <border>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medium">
        <color auto="1"/>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327">
    <xf numFmtId="0" fontId="0" fillId="0" borderId="0" xfId="0">
      <alignment vertical="center"/>
    </xf>
    <xf numFmtId="0" fontId="3" fillId="2" borderId="0" xfId="1" applyNumberFormat="1" applyFont="1" applyFill="1" applyAlignment="1">
      <alignment vertical="center" shrinkToFit="1"/>
    </xf>
    <xf numFmtId="0" fontId="3" fillId="2" borderId="1" xfId="1" applyNumberFormat="1" applyFont="1" applyFill="1" applyBorder="1" applyAlignment="1">
      <alignment vertical="center" shrinkToFit="1"/>
    </xf>
    <xf numFmtId="0" fontId="3" fillId="2" borderId="0" xfId="1" applyNumberFormat="1" applyFont="1" applyFill="1" applyBorder="1" applyAlignment="1">
      <alignment vertical="center" shrinkToFit="1"/>
    </xf>
    <xf numFmtId="0" fontId="3" fillId="2" borderId="2" xfId="1" applyNumberFormat="1" applyFont="1" applyFill="1" applyBorder="1" applyAlignment="1">
      <alignment vertical="center" shrinkToFit="1"/>
    </xf>
    <xf numFmtId="0" fontId="3" fillId="2" borderId="7" xfId="1" applyNumberFormat="1" applyFont="1" applyFill="1" applyBorder="1" applyAlignment="1">
      <alignment vertical="center" shrinkToFit="1"/>
    </xf>
    <xf numFmtId="0" fontId="3" fillId="2" borderId="4" xfId="1" applyNumberFormat="1" applyFont="1" applyFill="1" applyBorder="1" applyAlignment="1">
      <alignment vertical="center" shrinkToFit="1"/>
    </xf>
    <xf numFmtId="0" fontId="3" fillId="2" borderId="5" xfId="1" applyNumberFormat="1" applyFont="1" applyFill="1" applyBorder="1" applyAlignment="1">
      <alignment vertical="center" shrinkToFit="1"/>
    </xf>
    <xf numFmtId="176" fontId="3" fillId="2" borderId="3" xfId="1" applyNumberFormat="1" applyFont="1" applyFill="1" applyBorder="1" applyAlignment="1">
      <alignment vertical="center" shrinkToFit="1"/>
    </xf>
    <xf numFmtId="176" fontId="3" fillId="2" borderId="0" xfId="1" applyNumberFormat="1" applyFont="1" applyFill="1" applyAlignment="1">
      <alignment vertical="center" shrinkToFit="1"/>
    </xf>
    <xf numFmtId="176" fontId="3" fillId="2" borderId="0" xfId="1" applyNumberFormat="1" applyFont="1" applyFill="1" applyBorder="1" applyAlignment="1">
      <alignment vertical="center" shrinkToFit="1"/>
    </xf>
    <xf numFmtId="176" fontId="3" fillId="2" borderId="2" xfId="1" applyNumberFormat="1" applyFont="1" applyFill="1" applyBorder="1" applyAlignment="1">
      <alignment vertical="center" shrinkToFit="1"/>
    </xf>
    <xf numFmtId="0" fontId="3" fillId="2" borderId="8" xfId="1" applyNumberFormat="1" applyFont="1" applyFill="1" applyBorder="1" applyAlignment="1">
      <alignment vertical="center" shrinkToFit="1"/>
    </xf>
    <xf numFmtId="0" fontId="3" fillId="2" borderId="9" xfId="1" applyNumberFormat="1" applyFont="1" applyFill="1" applyBorder="1" applyAlignment="1">
      <alignment vertical="center" shrinkToFit="1"/>
    </xf>
    <xf numFmtId="0" fontId="3" fillId="2" borderId="10" xfId="1" applyNumberFormat="1" applyFont="1" applyFill="1" applyBorder="1" applyAlignment="1">
      <alignment vertical="center" shrinkToFit="1"/>
    </xf>
    <xf numFmtId="0" fontId="3" fillId="2" borderId="11" xfId="1" applyNumberFormat="1" applyFont="1" applyFill="1" applyBorder="1" applyAlignment="1">
      <alignment vertical="center" shrinkToFit="1"/>
    </xf>
    <xf numFmtId="0" fontId="3" fillId="2" borderId="14" xfId="1" applyNumberFormat="1" applyFont="1" applyFill="1" applyBorder="1" applyAlignment="1">
      <alignment vertical="center" shrinkToFit="1"/>
    </xf>
    <xf numFmtId="176" fontId="3" fillId="2" borderId="15" xfId="1" applyNumberFormat="1" applyFont="1" applyFill="1" applyBorder="1" applyAlignment="1">
      <alignment vertical="center" shrinkToFit="1"/>
    </xf>
    <xf numFmtId="0" fontId="3" fillId="2" borderId="16" xfId="1" applyNumberFormat="1" applyFont="1" applyFill="1" applyBorder="1" applyAlignment="1">
      <alignment vertical="center" shrinkToFit="1"/>
    </xf>
    <xf numFmtId="0" fontId="3" fillId="2" borderId="17" xfId="1" applyNumberFormat="1" applyFont="1" applyFill="1" applyBorder="1" applyAlignment="1">
      <alignment vertical="center" shrinkToFit="1"/>
    </xf>
    <xf numFmtId="0" fontId="3" fillId="2" borderId="18" xfId="1" applyNumberFormat="1" applyFont="1" applyFill="1" applyBorder="1" applyAlignment="1">
      <alignment vertical="center" shrinkToFit="1"/>
    </xf>
    <xf numFmtId="0" fontId="3" fillId="2" borderId="19" xfId="1" applyNumberFormat="1" applyFont="1" applyFill="1" applyBorder="1" applyAlignment="1">
      <alignment vertical="center" shrinkToFit="1"/>
    </xf>
    <xf numFmtId="176" fontId="3" fillId="2" borderId="20" xfId="1" applyNumberFormat="1" applyFont="1" applyFill="1" applyBorder="1" applyAlignment="1">
      <alignment vertical="center" shrinkToFit="1"/>
    </xf>
    <xf numFmtId="176" fontId="3" fillId="2" borderId="21" xfId="1" applyNumberFormat="1" applyFont="1" applyFill="1" applyBorder="1" applyAlignment="1">
      <alignment vertical="center" shrinkToFit="1"/>
    </xf>
    <xf numFmtId="0" fontId="3" fillId="2" borderId="22" xfId="1" applyNumberFormat="1" applyFont="1" applyFill="1" applyBorder="1" applyAlignment="1">
      <alignment vertical="center" shrinkToFit="1"/>
    </xf>
    <xf numFmtId="0" fontId="3" fillId="2" borderId="6" xfId="1" applyNumberFormat="1" applyFont="1" applyFill="1" applyBorder="1" applyAlignment="1">
      <alignment vertical="center" shrinkToFit="1"/>
    </xf>
    <xf numFmtId="0" fontId="3" fillId="2" borderId="0" xfId="0" applyFont="1" applyFill="1" applyBorder="1">
      <alignment vertical="center"/>
    </xf>
    <xf numFmtId="0" fontId="3" fillId="2" borderId="0" xfId="1" applyNumberFormat="1" applyFont="1" applyFill="1" applyAlignment="1">
      <alignment vertical="center"/>
    </xf>
    <xf numFmtId="0" fontId="5" fillId="0" borderId="0" xfId="0" applyFont="1">
      <alignment vertical="center"/>
    </xf>
    <xf numFmtId="9" fontId="5" fillId="0" borderId="0" xfId="0" applyNumberFormat="1" applyFont="1">
      <alignment vertical="center"/>
    </xf>
    <xf numFmtId="0" fontId="5" fillId="3" borderId="26" xfId="0" applyFont="1" applyFill="1" applyBorder="1">
      <alignment vertical="center"/>
    </xf>
    <xf numFmtId="0" fontId="5" fillId="3" borderId="27" xfId="0" applyFont="1" applyFill="1" applyBorder="1">
      <alignment vertical="center"/>
    </xf>
    <xf numFmtId="0" fontId="5" fillId="3" borderId="1" xfId="0" applyFont="1" applyFill="1" applyBorder="1">
      <alignment vertical="center"/>
    </xf>
    <xf numFmtId="38" fontId="5" fillId="3" borderId="0" xfId="1" applyFont="1" applyFill="1" applyBorder="1" applyAlignment="1">
      <alignment horizontal="center" vertical="center"/>
    </xf>
    <xf numFmtId="38" fontId="5" fillId="0" borderId="32" xfId="1" applyFont="1" applyBorder="1" applyAlignment="1">
      <alignment horizontal="center" vertical="center"/>
    </xf>
    <xf numFmtId="38" fontId="5" fillId="0" borderId="0" xfId="1" applyFont="1" applyBorder="1" applyAlignment="1">
      <alignment horizontal="center" vertical="center"/>
    </xf>
    <xf numFmtId="38" fontId="5" fillId="0" borderId="2" xfId="1" applyFont="1" applyBorder="1" applyAlignment="1">
      <alignment horizontal="center" vertical="center"/>
    </xf>
    <xf numFmtId="38" fontId="5" fillId="0" borderId="26" xfId="1" applyFont="1" applyBorder="1" applyAlignment="1">
      <alignment horizontal="center" vertical="center"/>
    </xf>
    <xf numFmtId="38" fontId="5" fillId="0" borderId="1" xfId="1" applyFont="1" applyBorder="1" applyAlignment="1">
      <alignment horizontal="center" vertical="center"/>
    </xf>
    <xf numFmtId="38" fontId="5" fillId="0" borderId="29" xfId="1" applyFont="1" applyBorder="1" applyAlignment="1">
      <alignment horizontal="center" vertical="center"/>
    </xf>
    <xf numFmtId="38" fontId="5" fillId="0" borderId="33" xfId="1" applyFont="1" applyBorder="1">
      <alignment vertical="center"/>
    </xf>
    <xf numFmtId="38" fontId="5" fillId="0" borderId="30" xfId="1" applyFont="1" applyBorder="1">
      <alignment vertical="center"/>
    </xf>
    <xf numFmtId="38" fontId="5" fillId="0" borderId="31" xfId="1" applyFont="1" applyBorder="1">
      <alignment vertical="center"/>
    </xf>
    <xf numFmtId="38" fontId="5" fillId="0" borderId="3" xfId="1" applyFont="1" applyBorder="1">
      <alignment vertical="center"/>
    </xf>
    <xf numFmtId="38" fontId="5" fillId="0" borderId="0" xfId="1" applyFont="1" applyBorder="1">
      <alignment vertical="center"/>
    </xf>
    <xf numFmtId="38" fontId="5" fillId="0" borderId="2" xfId="1" applyFont="1" applyBorder="1">
      <alignment vertical="center"/>
    </xf>
    <xf numFmtId="0" fontId="5" fillId="0" borderId="0" xfId="0" applyFont="1" applyBorder="1">
      <alignment vertical="center"/>
    </xf>
    <xf numFmtId="0" fontId="7" fillId="4" borderId="0" xfId="0" applyFont="1" applyFill="1" applyBorder="1">
      <alignment vertical="center"/>
    </xf>
    <xf numFmtId="0" fontId="7" fillId="4" borderId="2" xfId="0" applyFont="1" applyFill="1" applyBorder="1">
      <alignment vertical="center"/>
    </xf>
    <xf numFmtId="0" fontId="7" fillId="4" borderId="30" xfId="0" applyFont="1" applyFill="1" applyBorder="1">
      <alignment vertical="center"/>
    </xf>
    <xf numFmtId="0" fontId="7" fillId="4" borderId="31" xfId="0" applyFont="1" applyFill="1" applyBorder="1">
      <alignment vertical="center"/>
    </xf>
    <xf numFmtId="0" fontId="8" fillId="0" borderId="0" xfId="0" applyFont="1">
      <alignment vertical="center"/>
    </xf>
    <xf numFmtId="0" fontId="5" fillId="0" borderId="8"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5" xfId="0" applyFont="1" applyBorder="1">
      <alignment vertical="center"/>
    </xf>
    <xf numFmtId="0" fontId="5" fillId="0" borderId="17" xfId="0" applyFont="1" applyBorder="1">
      <alignment vertical="center"/>
    </xf>
    <xf numFmtId="0" fontId="5" fillId="0" borderId="21"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0" xfId="0" applyFont="1" applyBorder="1" applyAlignment="1">
      <alignment horizontal="center" vertical="center"/>
    </xf>
    <xf numFmtId="0" fontId="3" fillId="2" borderId="36" xfId="1" applyNumberFormat="1" applyFont="1" applyFill="1" applyBorder="1" applyAlignment="1">
      <alignment vertical="center" shrinkToFit="1"/>
    </xf>
    <xf numFmtId="0" fontId="3" fillId="4" borderId="1" xfId="1" applyNumberFormat="1" applyFont="1" applyFill="1" applyBorder="1" applyAlignment="1">
      <alignment vertical="center" shrinkToFit="1"/>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38" fontId="7" fillId="0" borderId="3" xfId="1" applyFont="1" applyBorder="1">
      <alignment vertical="center"/>
    </xf>
    <xf numFmtId="38" fontId="7" fillId="0" borderId="0" xfId="1" applyFont="1" applyBorder="1">
      <alignment vertical="center"/>
    </xf>
    <xf numFmtId="38" fontId="7" fillId="0" borderId="2" xfId="1" applyFont="1" applyBorder="1">
      <alignment vertical="center"/>
    </xf>
    <xf numFmtId="38" fontId="9" fillId="0" borderId="3" xfId="1" applyFont="1" applyBorder="1">
      <alignment vertical="center"/>
    </xf>
    <xf numFmtId="38" fontId="9" fillId="0" borderId="0" xfId="1" applyFont="1" applyBorder="1">
      <alignment vertical="center"/>
    </xf>
    <xf numFmtId="38" fontId="9" fillId="0" borderId="2" xfId="1" applyFont="1" applyBorder="1">
      <alignment vertical="center"/>
    </xf>
    <xf numFmtId="176" fontId="3" fillId="2" borderId="23" xfId="1" applyNumberFormat="1" applyFont="1" applyFill="1" applyBorder="1" applyAlignment="1">
      <alignment horizontal="center" vertical="center" shrinkToFit="1"/>
    </xf>
    <xf numFmtId="176" fontId="3" fillId="2" borderId="24" xfId="1" applyNumberFormat="1" applyFont="1" applyFill="1" applyBorder="1" applyAlignment="1">
      <alignment horizontal="center" vertical="center" shrinkToFit="1"/>
    </xf>
    <xf numFmtId="176" fontId="3" fillId="2" borderId="12" xfId="1" applyNumberFormat="1" applyFont="1" applyFill="1" applyBorder="1" applyAlignment="1">
      <alignment horizontal="center" vertical="center" shrinkToFit="1"/>
    </xf>
    <xf numFmtId="176" fontId="3" fillId="2" borderId="13" xfId="1" applyNumberFormat="1" applyFont="1" applyFill="1" applyBorder="1" applyAlignment="1">
      <alignment horizontal="center" vertical="center" shrinkToFit="1"/>
    </xf>
    <xf numFmtId="0" fontId="10" fillId="2" borderId="0" xfId="2" applyFont="1" applyFill="1">
      <alignment vertical="center"/>
    </xf>
    <xf numFmtId="177" fontId="10" fillId="2" borderId="0" xfId="2" applyNumberFormat="1" applyFont="1" applyFill="1">
      <alignment vertical="center"/>
    </xf>
    <xf numFmtId="177" fontId="11" fillId="2" borderId="0" xfId="2" applyNumberFormat="1" applyFont="1" applyFill="1" applyAlignment="1">
      <alignment vertical="center"/>
    </xf>
    <xf numFmtId="177" fontId="11" fillId="2" borderId="0" xfId="2" applyNumberFormat="1" applyFont="1" applyFill="1" applyAlignment="1">
      <alignment vertical="center" shrinkToFit="1"/>
    </xf>
    <xf numFmtId="177" fontId="11" fillId="2" borderId="0" xfId="2" applyNumberFormat="1" applyFont="1" applyFill="1">
      <alignment vertical="center"/>
    </xf>
    <xf numFmtId="0" fontId="10" fillId="2" borderId="0" xfId="2" applyFont="1" applyFill="1" applyBorder="1">
      <alignment vertical="center"/>
    </xf>
    <xf numFmtId="0" fontId="10" fillId="2" borderId="0" xfId="2" applyFont="1" applyFill="1" applyAlignment="1">
      <alignment horizontal="center" vertical="center"/>
    </xf>
    <xf numFmtId="0" fontId="10" fillId="2" borderId="1" xfId="2" applyFont="1" applyFill="1" applyBorder="1" applyAlignment="1">
      <alignment vertical="center" shrinkToFit="1"/>
    </xf>
    <xf numFmtId="177" fontId="10" fillId="2" borderId="37" xfId="2" applyNumberFormat="1" applyFont="1" applyFill="1" applyBorder="1" applyAlignment="1">
      <alignment horizontal="right" vertical="center"/>
    </xf>
    <xf numFmtId="177" fontId="10" fillId="2" borderId="38" xfId="2" applyNumberFormat="1" applyFont="1" applyFill="1" applyBorder="1" applyAlignment="1">
      <alignment horizontal="right" vertical="center"/>
    </xf>
    <xf numFmtId="0" fontId="10" fillId="2" borderId="39" xfId="2" applyFont="1" applyFill="1" applyBorder="1">
      <alignment vertical="center"/>
    </xf>
    <xf numFmtId="0" fontId="10" fillId="2" borderId="37" xfId="2" applyFont="1" applyFill="1" applyBorder="1">
      <alignment vertical="center"/>
    </xf>
    <xf numFmtId="177" fontId="10" fillId="2" borderId="40" xfId="2" applyNumberFormat="1" applyFont="1" applyFill="1" applyBorder="1" applyAlignment="1">
      <alignment horizontal="right" vertical="center"/>
    </xf>
    <xf numFmtId="177" fontId="10" fillId="2" borderId="41" xfId="2" applyNumberFormat="1" applyFont="1" applyFill="1" applyBorder="1" applyAlignment="1">
      <alignment horizontal="right" vertical="center"/>
    </xf>
    <xf numFmtId="0" fontId="10" fillId="2" borderId="42" xfId="2" applyFont="1" applyFill="1" applyBorder="1">
      <alignment vertical="center"/>
    </xf>
    <xf numFmtId="0" fontId="10" fillId="2" borderId="40" xfId="2" applyFont="1" applyFill="1" applyBorder="1">
      <alignment vertical="center"/>
    </xf>
    <xf numFmtId="0" fontId="10" fillId="2" borderId="0" xfId="2" applyFont="1" applyFill="1" applyAlignment="1">
      <alignment vertical="center" shrinkToFit="1"/>
    </xf>
    <xf numFmtId="0" fontId="10" fillId="2" borderId="0" xfId="2" applyFont="1" applyFill="1" applyAlignment="1">
      <alignment vertical="center"/>
    </xf>
    <xf numFmtId="0" fontId="13" fillId="2" borderId="0" xfId="2" applyFont="1" applyFill="1" applyBorder="1">
      <alignment vertical="center"/>
    </xf>
    <xf numFmtId="0" fontId="10" fillId="2" borderId="0" xfId="2" quotePrefix="1" applyFont="1" applyFill="1" applyBorder="1" applyAlignment="1">
      <alignment vertical="center"/>
    </xf>
    <xf numFmtId="0" fontId="13" fillId="2" borderId="21" xfId="2" applyFont="1" applyFill="1" applyBorder="1">
      <alignment vertical="center"/>
    </xf>
    <xf numFmtId="0" fontId="13" fillId="2" borderId="17" xfId="2" applyFont="1" applyFill="1" applyBorder="1">
      <alignment vertical="center"/>
    </xf>
    <xf numFmtId="0" fontId="10" fillId="2" borderId="17" xfId="2" applyFont="1" applyFill="1" applyBorder="1">
      <alignment vertical="center"/>
    </xf>
    <xf numFmtId="0" fontId="13" fillId="2" borderId="16" xfId="2" applyFont="1" applyFill="1" applyBorder="1">
      <alignment vertical="center"/>
    </xf>
    <xf numFmtId="0" fontId="10" fillId="2" borderId="31" xfId="2" applyFont="1" applyFill="1" applyBorder="1">
      <alignment vertical="center"/>
    </xf>
    <xf numFmtId="0" fontId="10" fillId="2" borderId="30" xfId="2" applyFont="1" applyFill="1" applyBorder="1">
      <alignment vertical="center"/>
    </xf>
    <xf numFmtId="0" fontId="10" fillId="2" borderId="29" xfId="2" applyFont="1" applyFill="1" applyBorder="1">
      <alignment vertical="center"/>
    </xf>
    <xf numFmtId="0" fontId="13" fillId="2" borderId="15" xfId="2" applyFont="1" applyFill="1" applyBorder="1">
      <alignment vertical="center"/>
    </xf>
    <xf numFmtId="0" fontId="13" fillId="2" borderId="14" xfId="2" applyFont="1" applyFill="1" applyBorder="1">
      <alignment vertical="center"/>
    </xf>
    <xf numFmtId="0" fontId="10" fillId="2" borderId="2" xfId="2" applyFont="1" applyFill="1" applyBorder="1">
      <alignment vertical="center"/>
    </xf>
    <xf numFmtId="0" fontId="10" fillId="2" borderId="1" xfId="2" applyFont="1" applyFill="1" applyBorder="1">
      <alignment vertical="center"/>
    </xf>
    <xf numFmtId="0" fontId="10" fillId="2" borderId="0" xfId="2" applyFont="1" applyFill="1" applyBorder="1" applyAlignment="1">
      <alignment vertical="center"/>
    </xf>
    <xf numFmtId="0" fontId="10" fillId="2" borderId="0" xfId="2" applyFont="1" applyFill="1" applyBorder="1" applyAlignment="1">
      <alignment horizontal="center" vertical="center"/>
    </xf>
    <xf numFmtId="177" fontId="10" fillId="2" borderId="0" xfId="2" applyNumberFormat="1" applyFont="1" applyFill="1" applyBorder="1" applyAlignment="1">
      <alignment horizontal="center" vertical="center"/>
    </xf>
    <xf numFmtId="0" fontId="10" fillId="2" borderId="15" xfId="2" applyFont="1" applyFill="1" applyBorder="1">
      <alignment vertical="center"/>
    </xf>
    <xf numFmtId="0" fontId="10" fillId="2" borderId="14" xfId="2" applyFont="1" applyFill="1" applyBorder="1">
      <alignment vertical="center"/>
    </xf>
    <xf numFmtId="0" fontId="10" fillId="2" borderId="43" xfId="2" quotePrefix="1" applyFont="1" applyFill="1" applyBorder="1" applyAlignment="1">
      <alignment vertical="center"/>
    </xf>
    <xf numFmtId="0" fontId="10" fillId="2" borderId="6" xfId="2" applyFont="1" applyFill="1" applyBorder="1" applyAlignment="1">
      <alignment horizontal="center" vertical="center"/>
    </xf>
    <xf numFmtId="0" fontId="10" fillId="2" borderId="5" xfId="2" applyFont="1" applyFill="1" applyBorder="1" applyAlignment="1">
      <alignment vertical="center"/>
    </xf>
    <xf numFmtId="0" fontId="10" fillId="2" borderId="5" xfId="2" applyFont="1" applyFill="1" applyBorder="1" applyAlignment="1">
      <alignment horizontal="center" vertical="center"/>
    </xf>
    <xf numFmtId="0" fontId="10" fillId="2" borderId="5" xfId="2" applyFont="1" applyFill="1" applyBorder="1" applyAlignment="1">
      <alignment horizontal="right" vertical="center"/>
    </xf>
    <xf numFmtId="0" fontId="10" fillId="2" borderId="2" xfId="2" applyFont="1" applyFill="1" applyBorder="1" applyAlignment="1">
      <alignment vertical="center" wrapText="1"/>
    </xf>
    <xf numFmtId="0" fontId="10" fillId="2" borderId="0" xfId="2" applyFont="1" applyFill="1" applyBorder="1" applyAlignment="1">
      <alignment vertical="center" wrapText="1"/>
    </xf>
    <xf numFmtId="0" fontId="14" fillId="2" borderId="15" xfId="2" applyFont="1" applyFill="1" applyBorder="1" applyAlignment="1">
      <alignment horizontal="center" vertical="center"/>
    </xf>
    <xf numFmtId="0" fontId="10" fillId="2" borderId="44" xfId="2" applyFont="1" applyFill="1" applyBorder="1" applyAlignment="1">
      <alignment horizontal="center" vertical="center"/>
    </xf>
    <xf numFmtId="0" fontId="10" fillId="2" borderId="39" xfId="2" applyFont="1" applyFill="1" applyBorder="1" applyAlignment="1">
      <alignment horizontal="center" vertical="center"/>
    </xf>
    <xf numFmtId="0" fontId="10" fillId="2" borderId="39" xfId="2" applyFont="1" applyFill="1" applyBorder="1" applyAlignment="1">
      <alignment vertical="center"/>
    </xf>
    <xf numFmtId="0" fontId="10" fillId="2" borderId="45" xfId="2" applyFont="1" applyFill="1" applyBorder="1" applyAlignment="1">
      <alignment horizontal="center" vertical="center"/>
    </xf>
    <xf numFmtId="0" fontId="10" fillId="2" borderId="42" xfId="2" applyFont="1" applyFill="1" applyBorder="1" applyAlignment="1">
      <alignment horizontal="center" vertical="center"/>
    </xf>
    <xf numFmtId="0" fontId="10" fillId="2" borderId="42" xfId="2" applyFont="1" applyFill="1" applyBorder="1" applyAlignment="1">
      <alignment vertical="center"/>
    </xf>
    <xf numFmtId="177" fontId="10" fillId="2" borderId="0" xfId="2" applyNumberFormat="1" applyFont="1" applyFill="1" applyBorder="1">
      <alignment vertical="center"/>
    </xf>
    <xf numFmtId="0" fontId="10" fillId="2" borderId="30" xfId="2" applyFont="1" applyFill="1" applyBorder="1" applyAlignment="1">
      <alignment vertical="center"/>
    </xf>
    <xf numFmtId="0" fontId="10" fillId="2" borderId="30" xfId="2" applyFont="1" applyFill="1" applyBorder="1" applyAlignment="1">
      <alignment horizontal="center" vertical="center"/>
    </xf>
    <xf numFmtId="0" fontId="10" fillId="2" borderId="46" xfId="2" applyFont="1" applyFill="1" applyBorder="1" applyAlignment="1">
      <alignment horizontal="center" vertical="center"/>
    </xf>
    <xf numFmtId="0" fontId="10" fillId="2" borderId="47" xfId="2" applyFont="1" applyFill="1" applyBorder="1" applyAlignment="1">
      <alignment horizontal="center" vertical="center"/>
    </xf>
    <xf numFmtId="0" fontId="10" fillId="2" borderId="47" xfId="2" applyFont="1" applyFill="1" applyBorder="1">
      <alignment vertical="center"/>
    </xf>
    <xf numFmtId="0" fontId="10" fillId="2" borderId="47" xfId="2" applyFont="1" applyFill="1" applyBorder="1" applyAlignment="1">
      <alignment vertical="center"/>
    </xf>
    <xf numFmtId="0" fontId="10" fillId="2" borderId="0" xfId="2" applyFont="1" applyFill="1" applyBorder="1" applyAlignment="1">
      <alignment horizontal="center" vertical="center" textRotation="255"/>
    </xf>
    <xf numFmtId="0" fontId="10" fillId="2" borderId="5" xfId="2" applyFont="1" applyFill="1" applyBorder="1">
      <alignment vertical="center"/>
    </xf>
    <xf numFmtId="0" fontId="10" fillId="2" borderId="5" xfId="2" applyFont="1" applyFill="1" applyBorder="1" applyAlignment="1">
      <alignment horizontal="distributed" vertical="center"/>
    </xf>
    <xf numFmtId="177" fontId="14" fillId="2" borderId="0" xfId="2" applyNumberFormat="1" applyFont="1" applyFill="1" applyBorder="1" applyAlignment="1">
      <alignment vertical="center"/>
    </xf>
    <xf numFmtId="0" fontId="14" fillId="2" borderId="0" xfId="2" applyFont="1" applyFill="1" applyBorder="1" applyAlignment="1">
      <alignment vertical="center"/>
    </xf>
    <xf numFmtId="0" fontId="15" fillId="2" borderId="1" xfId="2" applyFont="1" applyFill="1" applyBorder="1">
      <alignment vertical="center"/>
    </xf>
    <xf numFmtId="0" fontId="10" fillId="2" borderId="31" xfId="2" applyFont="1" applyFill="1" applyBorder="1" applyAlignment="1">
      <alignment horizontal="center" vertical="center"/>
    </xf>
    <xf numFmtId="0" fontId="14" fillId="2" borderId="0" xfId="2" applyFont="1" applyFill="1" applyAlignment="1">
      <alignment vertical="center"/>
    </xf>
    <xf numFmtId="177" fontId="10" fillId="2" borderId="0" xfId="2" applyNumberFormat="1" applyFont="1" applyFill="1" applyAlignment="1">
      <alignment vertical="center"/>
    </xf>
    <xf numFmtId="0" fontId="10" fillId="2" borderId="14" xfId="2" applyFont="1" applyFill="1" applyBorder="1" applyAlignment="1">
      <alignment horizontal="center" vertical="center"/>
    </xf>
    <xf numFmtId="178" fontId="10" fillId="4" borderId="7" xfId="2" applyNumberFormat="1" applyFont="1" applyFill="1" applyBorder="1" applyAlignment="1">
      <alignment horizontal="center" vertical="center"/>
    </xf>
    <xf numFmtId="0" fontId="10" fillId="2" borderId="1" xfId="2" applyFont="1" applyFill="1" applyBorder="1" applyAlignment="1">
      <alignment horizontal="center" vertical="center"/>
    </xf>
    <xf numFmtId="0" fontId="10" fillId="2" borderId="15" xfId="2" applyFont="1" applyFill="1" applyBorder="1" applyAlignment="1">
      <alignment horizontal="center" vertical="center"/>
    </xf>
    <xf numFmtId="0" fontId="10" fillId="2" borderId="14" xfId="2" applyFont="1" applyFill="1" applyBorder="1" applyAlignment="1">
      <alignment vertical="center"/>
    </xf>
    <xf numFmtId="179" fontId="10" fillId="2" borderId="2" xfId="2" applyNumberFormat="1" applyFont="1" applyFill="1" applyBorder="1" applyAlignment="1">
      <alignment vertical="center"/>
    </xf>
    <xf numFmtId="179" fontId="10" fillId="2" borderId="0" xfId="2" applyNumberFormat="1" applyFont="1" applyFill="1" applyBorder="1" applyAlignment="1">
      <alignment vertical="center"/>
    </xf>
    <xf numFmtId="0" fontId="10" fillId="2" borderId="23" xfId="2" applyFont="1" applyFill="1" applyBorder="1" applyAlignment="1">
      <alignment horizontal="center" vertical="center"/>
    </xf>
    <xf numFmtId="0" fontId="10" fillId="2" borderId="15" xfId="2" applyFont="1" applyFill="1" applyBorder="1" applyAlignment="1">
      <alignment vertical="center"/>
    </xf>
    <xf numFmtId="0" fontId="10" fillId="2" borderId="14" xfId="2" applyFont="1" applyFill="1" applyBorder="1" applyAlignment="1">
      <alignment horizontal="center" vertical="center"/>
    </xf>
    <xf numFmtId="0" fontId="10" fillId="4" borderId="7" xfId="2" applyFont="1" applyFill="1" applyBorder="1" applyAlignment="1">
      <alignment horizontal="center" vertical="center"/>
    </xf>
    <xf numFmtId="9" fontId="11" fillId="2" borderId="0" xfId="2" applyNumberFormat="1" applyFont="1" applyFill="1" applyAlignment="1">
      <alignment vertical="center"/>
    </xf>
    <xf numFmtId="0" fontId="15" fillId="2" borderId="0" xfId="2" applyFont="1" applyFill="1" applyBorder="1">
      <alignment vertical="center"/>
    </xf>
    <xf numFmtId="0" fontId="16" fillId="2" borderId="0" xfId="2" applyFont="1" applyFill="1" applyBorder="1" applyAlignment="1">
      <alignment vertical="center"/>
    </xf>
    <xf numFmtId="0" fontId="15" fillId="2" borderId="57" xfId="2" applyFont="1" applyFill="1" applyBorder="1" applyAlignment="1">
      <alignment horizontal="center" vertical="center"/>
    </xf>
    <xf numFmtId="0" fontId="15" fillId="2" borderId="0" xfId="2" applyFont="1" applyFill="1" applyBorder="1" applyAlignment="1">
      <alignment horizontal="center" vertical="center"/>
    </xf>
    <xf numFmtId="0" fontId="15" fillId="2" borderId="0" xfId="2" applyFont="1" applyFill="1" applyBorder="1" applyAlignment="1">
      <alignment vertical="center"/>
    </xf>
    <xf numFmtId="0" fontId="10" fillId="2" borderId="23" xfId="2" applyFont="1" applyFill="1" applyBorder="1" applyAlignment="1">
      <alignment vertical="center"/>
    </xf>
    <xf numFmtId="180" fontId="10" fillId="4" borderId="7" xfId="2" applyNumberFormat="1" applyFont="1" applyFill="1" applyBorder="1" applyAlignment="1">
      <alignment horizontal="center" vertical="center"/>
    </xf>
    <xf numFmtId="177" fontId="10" fillId="2" borderId="73" xfId="2" applyNumberFormat="1" applyFont="1" applyFill="1" applyBorder="1" applyAlignment="1">
      <alignment horizontal="right" vertical="center"/>
    </xf>
    <xf numFmtId="177" fontId="10" fillId="2" borderId="48" xfId="2" applyNumberFormat="1" applyFont="1" applyFill="1" applyBorder="1" applyAlignment="1">
      <alignment horizontal="right" vertical="center"/>
    </xf>
    <xf numFmtId="0" fontId="10" fillId="2" borderId="73" xfId="2" applyFont="1" applyFill="1" applyBorder="1">
      <alignment vertical="center"/>
    </xf>
    <xf numFmtId="0" fontId="10" fillId="2" borderId="0" xfId="2" applyFont="1" applyFill="1" applyBorder="1" applyAlignment="1">
      <alignment horizontal="distributed" vertical="center"/>
    </xf>
    <xf numFmtId="0" fontId="17" fillId="2" borderId="23" xfId="2" applyFont="1" applyFill="1" applyBorder="1">
      <alignment vertical="center"/>
    </xf>
    <xf numFmtId="0" fontId="10" fillId="2" borderId="0" xfId="2" applyNumberFormat="1" applyFont="1" applyFill="1" applyBorder="1" applyAlignment="1">
      <alignment vertical="center"/>
    </xf>
    <xf numFmtId="9" fontId="10" fillId="4" borderId="7" xfId="2" applyNumberFormat="1" applyFont="1" applyFill="1" applyBorder="1" applyAlignment="1">
      <alignment vertical="center"/>
    </xf>
    <xf numFmtId="0" fontId="18" fillId="2" borderId="0" xfId="2" applyNumberFormat="1" applyFont="1" applyFill="1" applyBorder="1" applyAlignment="1">
      <alignment horizontal="right" vertical="center"/>
    </xf>
    <xf numFmtId="181" fontId="10" fillId="4" borderId="7" xfId="2" applyNumberFormat="1" applyFont="1" applyFill="1" applyBorder="1" applyAlignment="1">
      <alignment horizontal="center" vertical="center"/>
    </xf>
    <xf numFmtId="0" fontId="10" fillId="2" borderId="2" xfId="2" applyFont="1" applyFill="1" applyBorder="1" applyAlignment="1">
      <alignment horizontal="center" vertical="center"/>
    </xf>
    <xf numFmtId="0" fontId="10" fillId="2" borderId="14" xfId="2" quotePrefix="1" applyFont="1" applyFill="1" applyBorder="1" applyAlignment="1">
      <alignment vertical="center"/>
    </xf>
    <xf numFmtId="9" fontId="3" fillId="2" borderId="0" xfId="0" applyNumberFormat="1" applyFont="1" applyFill="1" applyBorder="1">
      <alignment vertical="center"/>
    </xf>
    <xf numFmtId="0" fontId="20" fillId="2" borderId="0" xfId="2" applyFont="1" applyFill="1" applyBorder="1">
      <alignment vertical="center"/>
    </xf>
    <xf numFmtId="38" fontId="21" fillId="0" borderId="32" xfId="1" applyFont="1" applyBorder="1">
      <alignment vertical="center"/>
    </xf>
    <xf numFmtId="38" fontId="21" fillId="0" borderId="27" xfId="1" applyFont="1" applyBorder="1">
      <alignment vertical="center"/>
    </xf>
    <xf numFmtId="38" fontId="21" fillId="0" borderId="28" xfId="1" applyFont="1" applyBorder="1">
      <alignment vertical="center"/>
    </xf>
    <xf numFmtId="38" fontId="21" fillId="0" borderId="3" xfId="1" applyFont="1" applyBorder="1">
      <alignment vertical="center"/>
    </xf>
    <xf numFmtId="38" fontId="21" fillId="0" borderId="0" xfId="1" applyFont="1" applyBorder="1">
      <alignment vertical="center"/>
    </xf>
    <xf numFmtId="38" fontId="21" fillId="0" borderId="2" xfId="1" applyFont="1" applyBorder="1">
      <alignment vertical="center"/>
    </xf>
    <xf numFmtId="0" fontId="15" fillId="2" borderId="23" xfId="2" applyFont="1" applyFill="1" applyBorder="1" applyAlignment="1">
      <alignment horizontal="center" vertical="center"/>
    </xf>
    <xf numFmtId="0" fontId="15" fillId="2" borderId="58" xfId="2" applyFont="1" applyFill="1" applyBorder="1" applyAlignment="1">
      <alignment horizontal="center" vertical="center"/>
    </xf>
    <xf numFmtId="0" fontId="15" fillId="2" borderId="57" xfId="2" applyFont="1" applyFill="1" applyBorder="1" applyAlignment="1">
      <alignment horizontal="center" vertical="center"/>
    </xf>
    <xf numFmtId="0" fontId="15" fillId="2" borderId="54" xfId="2" applyFont="1" applyFill="1" applyBorder="1" applyAlignment="1">
      <alignment horizontal="center" vertical="center"/>
    </xf>
    <xf numFmtId="0" fontId="10" fillId="2" borderId="23" xfId="2" applyFont="1" applyFill="1" applyBorder="1" applyAlignment="1">
      <alignment horizontal="center" vertical="center"/>
    </xf>
    <xf numFmtId="177" fontId="11" fillId="2" borderId="23" xfId="2" applyNumberFormat="1" applyFont="1" applyFill="1" applyBorder="1" applyAlignment="1">
      <alignment horizontal="center" vertical="center" wrapText="1"/>
    </xf>
    <xf numFmtId="0" fontId="10" fillId="2" borderId="3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33" xfId="2" applyFont="1" applyFill="1" applyBorder="1" applyAlignment="1">
      <alignment horizontal="center" vertical="center"/>
    </xf>
    <xf numFmtId="0" fontId="10" fillId="2" borderId="0" xfId="2" applyFont="1" applyFill="1" applyBorder="1" applyAlignment="1">
      <alignment vertical="center"/>
    </xf>
    <xf numFmtId="0" fontId="10" fillId="2" borderId="5" xfId="2" applyFont="1" applyFill="1" applyBorder="1" applyAlignment="1">
      <alignment horizontal="center" vertical="center"/>
    </xf>
    <xf numFmtId="177" fontId="10" fillId="2" borderId="6" xfId="2" applyNumberFormat="1" applyFont="1" applyFill="1" applyBorder="1" applyAlignment="1">
      <alignment vertical="center"/>
    </xf>
    <xf numFmtId="177" fontId="10" fillId="2" borderId="23" xfId="2" applyNumberFormat="1" applyFont="1" applyFill="1" applyBorder="1" applyAlignment="1">
      <alignment vertical="center"/>
    </xf>
    <xf numFmtId="177" fontId="10" fillId="2" borderId="4" xfId="2" applyNumberFormat="1" applyFont="1" applyFill="1" applyBorder="1" applyAlignment="1">
      <alignment vertical="center"/>
    </xf>
    <xf numFmtId="177" fontId="10" fillId="2" borderId="5" xfId="2" applyNumberFormat="1" applyFont="1" applyFill="1" applyBorder="1" applyAlignment="1">
      <alignment vertical="center"/>
    </xf>
    <xf numFmtId="0" fontId="10" fillId="2" borderId="26" xfId="2" applyFont="1" applyFill="1" applyBorder="1" applyAlignment="1">
      <alignment horizontal="center" vertical="center"/>
    </xf>
    <xf numFmtId="0" fontId="10" fillId="2" borderId="27" xfId="2" applyFont="1" applyFill="1" applyBorder="1" applyAlignment="1">
      <alignment horizontal="center" vertical="center"/>
    </xf>
    <xf numFmtId="0" fontId="10" fillId="2" borderId="28" xfId="2" applyFont="1" applyFill="1" applyBorder="1" applyAlignment="1">
      <alignment horizontal="center" vertical="center"/>
    </xf>
    <xf numFmtId="0" fontId="10" fillId="2" borderId="1"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29" xfId="2" applyFont="1" applyFill="1" applyBorder="1" applyAlignment="1">
      <alignment horizontal="center" vertical="center"/>
    </xf>
    <xf numFmtId="0" fontId="10" fillId="2" borderId="30" xfId="2" applyFont="1" applyFill="1" applyBorder="1" applyAlignment="1">
      <alignment horizontal="center" vertical="center"/>
    </xf>
    <xf numFmtId="0" fontId="10" fillId="2" borderId="31" xfId="2" applyFont="1" applyFill="1" applyBorder="1" applyAlignment="1">
      <alignment horizontal="center" vertical="center"/>
    </xf>
    <xf numFmtId="0" fontId="10" fillId="2" borderId="48" xfId="2" applyFont="1" applyFill="1" applyBorder="1" applyAlignment="1">
      <alignment vertical="center"/>
    </xf>
    <xf numFmtId="0" fontId="10" fillId="2" borderId="47" xfId="2" applyFont="1" applyFill="1" applyBorder="1" applyAlignment="1">
      <alignment vertical="center"/>
    </xf>
    <xf numFmtId="177" fontId="10" fillId="2" borderId="47" xfId="2" applyNumberFormat="1" applyFont="1" applyFill="1" applyBorder="1" applyAlignment="1">
      <alignment vertical="center"/>
    </xf>
    <xf numFmtId="177" fontId="10" fillId="2" borderId="42" xfId="2" applyNumberFormat="1" applyFont="1" applyFill="1" applyBorder="1" applyAlignment="1">
      <alignment vertical="center"/>
    </xf>
    <xf numFmtId="0" fontId="10" fillId="2" borderId="42" xfId="2" applyFont="1" applyFill="1" applyBorder="1" applyAlignment="1">
      <alignment vertical="center"/>
    </xf>
    <xf numFmtId="0" fontId="15" fillId="2" borderId="56" xfId="2" applyFont="1" applyFill="1" applyBorder="1" applyAlignment="1">
      <alignment horizontal="center" vertical="center"/>
    </xf>
    <xf numFmtId="179" fontId="10" fillId="2" borderId="23" xfId="2" applyNumberFormat="1" applyFont="1" applyFill="1" applyBorder="1" applyAlignment="1">
      <alignment vertical="center"/>
    </xf>
    <xf numFmtId="0" fontId="10" fillId="2" borderId="2" xfId="2" applyFont="1" applyFill="1" applyBorder="1" applyAlignment="1">
      <alignment vertical="center"/>
    </xf>
    <xf numFmtId="178" fontId="15" fillId="2" borderId="0" xfId="2" applyNumberFormat="1" applyFont="1" applyFill="1" applyBorder="1" applyAlignment="1">
      <alignment horizontal="center" vertical="center"/>
    </xf>
    <xf numFmtId="0" fontId="15" fillId="2" borderId="0" xfId="2" applyFont="1" applyFill="1" applyBorder="1" applyAlignment="1">
      <alignment horizontal="center" vertical="center"/>
    </xf>
    <xf numFmtId="0" fontId="15" fillId="2" borderId="72" xfId="2" applyFont="1" applyFill="1" applyBorder="1" applyAlignment="1">
      <alignment horizontal="center" vertical="center"/>
    </xf>
    <xf numFmtId="0" fontId="15" fillId="2" borderId="12" xfId="2" applyFont="1" applyFill="1" applyBorder="1" applyAlignment="1">
      <alignment horizontal="center" vertical="center"/>
    </xf>
    <xf numFmtId="0" fontId="10" fillId="2" borderId="0" xfId="2" applyFont="1" applyFill="1" applyBorder="1" applyAlignment="1">
      <alignment horizontal="distributed" vertical="center"/>
    </xf>
    <xf numFmtId="178" fontId="10" fillId="2" borderId="0" xfId="2" applyNumberFormat="1" applyFont="1" applyFill="1" applyBorder="1" applyAlignment="1">
      <alignment horizontal="center" vertical="center"/>
    </xf>
    <xf numFmtId="180" fontId="10" fillId="2" borderId="0" xfId="2" applyNumberFormat="1" applyFont="1" applyFill="1" applyBorder="1" applyAlignment="1">
      <alignment horizontal="center" vertical="center"/>
    </xf>
    <xf numFmtId="0" fontId="15" fillId="2" borderId="71" xfId="2" applyFont="1" applyFill="1" applyBorder="1" applyAlignment="1">
      <alignment horizontal="center" vertical="center"/>
    </xf>
    <xf numFmtId="0" fontId="15" fillId="2" borderId="25" xfId="2" applyFont="1" applyFill="1" applyBorder="1" applyAlignment="1">
      <alignment horizontal="center" vertical="center"/>
    </xf>
    <xf numFmtId="0" fontId="10" fillId="2" borderId="26" xfId="2" applyFont="1" applyFill="1" applyBorder="1" applyAlignment="1">
      <alignment horizontal="distributed" vertical="center" indent="10"/>
    </xf>
    <xf numFmtId="0" fontId="10" fillId="2" borderId="27" xfId="2" applyFont="1" applyFill="1" applyBorder="1" applyAlignment="1">
      <alignment horizontal="distributed" vertical="center" indent="10"/>
    </xf>
    <xf numFmtId="0" fontId="10" fillId="2" borderId="28" xfId="2" applyFont="1" applyFill="1" applyBorder="1" applyAlignment="1">
      <alignment horizontal="distributed" vertical="center" indent="10"/>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41" xfId="2" applyFont="1" applyFill="1" applyBorder="1" applyAlignment="1">
      <alignment horizontal="right" vertical="center"/>
    </xf>
    <xf numFmtId="0" fontId="10" fillId="2" borderId="42" xfId="2" applyFont="1" applyFill="1" applyBorder="1" applyAlignment="1">
      <alignment horizontal="right" vertical="center"/>
    </xf>
    <xf numFmtId="0" fontId="10" fillId="2" borderId="6" xfId="2" applyFont="1" applyFill="1" applyBorder="1" applyAlignment="1">
      <alignment horizontal="center" vertical="center"/>
    </xf>
    <xf numFmtId="177" fontId="10" fillId="2" borderId="39" xfId="2" applyNumberFormat="1" applyFont="1" applyFill="1" applyBorder="1" applyAlignment="1">
      <alignment vertical="center"/>
    </xf>
    <xf numFmtId="0" fontId="10" fillId="2" borderId="3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33" xfId="2" applyFont="1" applyFill="1" applyBorder="1" applyAlignment="1">
      <alignment horizontal="center" vertical="center" wrapText="1"/>
    </xf>
    <xf numFmtId="177" fontId="10" fillId="2" borderId="31" xfId="2" applyNumberFormat="1" applyFont="1" applyFill="1" applyBorder="1" applyAlignment="1">
      <alignment vertical="center"/>
    </xf>
    <xf numFmtId="177" fontId="10" fillId="2" borderId="33" xfId="2" applyNumberFormat="1" applyFont="1" applyFill="1" applyBorder="1" applyAlignment="1">
      <alignment vertical="center"/>
    </xf>
    <xf numFmtId="177" fontId="10" fillId="2" borderId="29" xfId="2" applyNumberFormat="1" applyFont="1" applyFill="1" applyBorder="1" applyAlignment="1">
      <alignment vertical="center"/>
    </xf>
    <xf numFmtId="0" fontId="15" fillId="2" borderId="69"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5" xfId="2" applyFont="1" applyFill="1" applyBorder="1" applyAlignment="1">
      <alignment horizontal="center" vertical="center"/>
    </xf>
    <xf numFmtId="0" fontId="15" fillId="2" borderId="70" xfId="2" applyFont="1" applyFill="1" applyBorder="1" applyAlignment="1">
      <alignment horizontal="center" vertical="center"/>
    </xf>
    <xf numFmtId="177" fontId="15" fillId="2" borderId="27" xfId="2" applyNumberFormat="1" applyFont="1" applyFill="1" applyBorder="1" applyAlignment="1">
      <alignment horizontal="right" vertical="center"/>
    </xf>
    <xf numFmtId="177" fontId="15" fillId="2" borderId="17" xfId="2" applyNumberFormat="1" applyFont="1" applyFill="1" applyBorder="1" applyAlignment="1">
      <alignment horizontal="right" vertical="center"/>
    </xf>
    <xf numFmtId="177" fontId="15" fillId="2" borderId="26" xfId="2" applyNumberFormat="1" applyFont="1" applyFill="1" applyBorder="1" applyAlignment="1">
      <alignment horizontal="right" vertical="center"/>
    </xf>
    <xf numFmtId="177" fontId="15" fillId="2" borderId="18" xfId="2" applyNumberFormat="1" applyFont="1" applyFill="1" applyBorder="1" applyAlignment="1">
      <alignment horizontal="right" vertical="center"/>
    </xf>
    <xf numFmtId="0" fontId="10" fillId="2" borderId="4" xfId="2" applyFont="1" applyFill="1" applyBorder="1" applyAlignment="1">
      <alignment horizontal="center" vertical="center"/>
    </xf>
    <xf numFmtId="0" fontId="10" fillId="2" borderId="4" xfId="2" applyFont="1" applyFill="1" applyBorder="1" applyAlignment="1">
      <alignment horizontal="right" vertical="center"/>
    </xf>
    <xf numFmtId="0" fontId="10" fillId="2" borderId="5" xfId="2" applyFont="1" applyFill="1" applyBorder="1" applyAlignment="1">
      <alignment horizontal="right" vertical="center"/>
    </xf>
    <xf numFmtId="0" fontId="10" fillId="2" borderId="47" xfId="2" applyFont="1" applyFill="1" applyBorder="1" applyAlignment="1">
      <alignment horizontal="right" vertical="center"/>
    </xf>
    <xf numFmtId="0" fontId="10" fillId="2" borderId="41" xfId="2" applyFont="1" applyFill="1" applyBorder="1" applyAlignment="1">
      <alignment vertical="center"/>
    </xf>
    <xf numFmtId="0" fontId="10" fillId="2" borderId="38" xfId="2" applyFont="1" applyFill="1" applyBorder="1" applyAlignment="1">
      <alignment vertical="center"/>
    </xf>
    <xf numFmtId="0" fontId="10" fillId="2" borderId="39" xfId="2" applyFont="1" applyFill="1" applyBorder="1" applyAlignment="1">
      <alignment vertical="center"/>
    </xf>
    <xf numFmtId="0" fontId="10" fillId="2" borderId="33" xfId="2" applyFont="1" applyFill="1" applyBorder="1" applyAlignment="1">
      <alignment horizontal="right" vertical="center"/>
    </xf>
    <xf numFmtId="0" fontId="10" fillId="2" borderId="29" xfId="2" applyFont="1" applyFill="1" applyBorder="1" applyAlignment="1">
      <alignment horizontal="right" vertical="center"/>
    </xf>
    <xf numFmtId="0" fontId="10" fillId="2" borderId="5" xfId="2" applyFont="1" applyFill="1" applyBorder="1" applyAlignment="1">
      <alignment vertical="center"/>
    </xf>
    <xf numFmtId="0" fontId="10" fillId="2" borderId="30" xfId="2" applyFont="1" applyFill="1" applyBorder="1" applyAlignment="1">
      <alignment vertical="center"/>
    </xf>
    <xf numFmtId="0" fontId="10" fillId="2" borderId="30" xfId="2" applyFont="1" applyFill="1" applyBorder="1" applyAlignment="1">
      <alignment horizontal="right" vertical="center"/>
    </xf>
    <xf numFmtId="0" fontId="10" fillId="2" borderId="30" xfId="2" applyFont="1" applyFill="1" applyBorder="1">
      <alignment vertical="center"/>
    </xf>
    <xf numFmtId="0" fontId="10" fillId="2" borderId="23" xfId="2" applyFont="1" applyFill="1" applyBorder="1" applyAlignment="1">
      <alignment horizontal="center" vertical="center" textRotation="255"/>
    </xf>
    <xf numFmtId="0" fontId="10" fillId="2" borderId="23" xfId="2" applyFont="1" applyFill="1" applyBorder="1" applyAlignment="1">
      <alignment vertical="center"/>
    </xf>
    <xf numFmtId="0" fontId="15" fillId="2" borderId="24" xfId="2" applyFont="1" applyFill="1" applyBorder="1">
      <alignment vertical="center"/>
    </xf>
    <xf numFmtId="0" fontId="15" fillId="2" borderId="49" xfId="2" applyFont="1" applyFill="1" applyBorder="1">
      <alignment vertical="center"/>
    </xf>
    <xf numFmtId="0" fontId="10" fillId="2" borderId="14" xfId="2" applyFont="1" applyFill="1" applyBorder="1" applyAlignment="1">
      <alignment vertical="center"/>
    </xf>
    <xf numFmtId="0" fontId="10" fillId="2" borderId="0" xfId="2" applyFont="1" applyFill="1" applyBorder="1" applyAlignment="1">
      <alignment vertical="center" wrapText="1"/>
    </xf>
    <xf numFmtId="0" fontId="10" fillId="2" borderId="2" xfId="2" applyFont="1" applyFill="1" applyBorder="1" applyAlignment="1">
      <alignment vertical="center" wrapText="1"/>
    </xf>
    <xf numFmtId="0" fontId="15" fillId="2" borderId="54" xfId="2" applyFont="1" applyFill="1" applyBorder="1" applyAlignment="1">
      <alignment vertical="center"/>
    </xf>
    <xf numFmtId="0" fontId="15" fillId="2" borderId="23" xfId="2" applyFont="1" applyFill="1" applyBorder="1" applyAlignment="1">
      <alignment vertical="center"/>
    </xf>
    <xf numFmtId="0" fontId="15" fillId="2" borderId="53" xfId="2" applyFont="1" applyFill="1" applyBorder="1" applyAlignment="1">
      <alignment vertical="center"/>
    </xf>
    <xf numFmtId="0" fontId="15" fillId="2" borderId="52" xfId="2" applyFont="1" applyFill="1" applyBorder="1" applyAlignment="1">
      <alignment vertical="center"/>
    </xf>
    <xf numFmtId="177" fontId="15" fillId="2" borderId="4" xfId="2" applyNumberFormat="1" applyFont="1" applyFill="1" applyBorder="1">
      <alignment vertical="center"/>
    </xf>
    <xf numFmtId="177" fontId="15" fillId="2" borderId="50" xfId="2" applyNumberFormat="1" applyFont="1" applyFill="1" applyBorder="1">
      <alignment vertical="center"/>
    </xf>
    <xf numFmtId="0" fontId="15" fillId="2" borderId="6" xfId="2" applyFont="1" applyFill="1" applyBorder="1">
      <alignment vertical="center"/>
    </xf>
    <xf numFmtId="0" fontId="15" fillId="2" borderId="51" xfId="2" applyFont="1" applyFill="1" applyBorder="1">
      <alignment vertical="center"/>
    </xf>
    <xf numFmtId="177" fontId="10" fillId="2" borderId="0" xfId="2" applyNumberFormat="1" applyFont="1" applyFill="1" applyBorder="1" applyAlignment="1">
      <alignment horizontal="right" vertical="center"/>
    </xf>
    <xf numFmtId="0" fontId="10" fillId="2" borderId="67" xfId="2" applyFont="1" applyFill="1" applyBorder="1" applyAlignment="1">
      <alignment horizontal="center" vertical="center"/>
    </xf>
    <xf numFmtId="0" fontId="10" fillId="2" borderId="66" xfId="2" applyFont="1" applyFill="1" applyBorder="1" applyAlignment="1">
      <alignment horizontal="center" vertical="center"/>
    </xf>
    <xf numFmtId="0" fontId="10" fillId="2" borderId="65" xfId="2" applyFont="1" applyFill="1" applyBorder="1" applyAlignment="1">
      <alignment horizontal="center" vertical="center"/>
    </xf>
    <xf numFmtId="0" fontId="10" fillId="2" borderId="64" xfId="2" applyFont="1" applyFill="1" applyBorder="1" applyAlignment="1">
      <alignment horizontal="center" vertical="center"/>
    </xf>
    <xf numFmtId="0" fontId="10" fillId="2" borderId="63" xfId="2" applyFont="1" applyFill="1" applyBorder="1" applyAlignment="1">
      <alignment horizontal="center" vertical="center"/>
    </xf>
    <xf numFmtId="0" fontId="10" fillId="2" borderId="62" xfId="2" applyFont="1" applyFill="1" applyBorder="1" applyAlignment="1">
      <alignment horizontal="center" vertical="center"/>
    </xf>
    <xf numFmtId="0" fontId="10" fillId="2" borderId="61" xfId="2" applyFont="1" applyFill="1" applyBorder="1" applyAlignment="1">
      <alignment horizontal="center" vertical="center"/>
    </xf>
    <xf numFmtId="0" fontId="10" fillId="2" borderId="60" xfId="2" applyFont="1" applyFill="1" applyBorder="1" applyAlignment="1">
      <alignment horizontal="center" vertical="center"/>
    </xf>
    <xf numFmtId="0" fontId="10" fillId="2" borderId="59" xfId="2" applyFont="1" applyFill="1" applyBorder="1" applyAlignment="1">
      <alignment horizontal="center" vertical="center"/>
    </xf>
    <xf numFmtId="0" fontId="10" fillId="2" borderId="23" xfId="2" applyFont="1" applyFill="1" applyBorder="1" applyAlignment="1">
      <alignment vertical="center" textRotation="255"/>
    </xf>
    <xf numFmtId="0" fontId="10" fillId="2" borderId="23" xfId="2" applyFont="1" applyFill="1" applyBorder="1" applyAlignment="1">
      <alignment horizontal="right" vertical="center"/>
    </xf>
    <xf numFmtId="0" fontId="10" fillId="2" borderId="39" xfId="2" applyFont="1" applyFill="1" applyBorder="1" applyAlignment="1">
      <alignment horizontal="right" vertical="center"/>
    </xf>
    <xf numFmtId="0" fontId="15" fillId="2" borderId="55" xfId="2" applyFont="1" applyFill="1" applyBorder="1" applyAlignment="1">
      <alignment horizontal="center" vertical="center"/>
    </xf>
    <xf numFmtId="0" fontId="15" fillId="2" borderId="26" xfId="2" quotePrefix="1" applyFont="1" applyFill="1" applyBorder="1" applyAlignment="1">
      <alignment horizontal="center" vertical="center"/>
    </xf>
    <xf numFmtId="0" fontId="15" fillId="2" borderId="27" xfId="2" quotePrefix="1" applyFont="1" applyFill="1" applyBorder="1" applyAlignment="1">
      <alignment horizontal="center" vertical="center"/>
    </xf>
    <xf numFmtId="0" fontId="15" fillId="2" borderId="18" xfId="2" quotePrefix="1" applyFont="1" applyFill="1" applyBorder="1" applyAlignment="1">
      <alignment horizontal="center" vertical="center"/>
    </xf>
    <xf numFmtId="0" fontId="15" fillId="2" borderId="17" xfId="2" quotePrefix="1" applyFont="1" applyFill="1" applyBorder="1" applyAlignment="1">
      <alignment horizontal="center" vertical="center"/>
    </xf>
    <xf numFmtId="0" fontId="19" fillId="2" borderId="0" xfId="4" applyFill="1" applyAlignment="1">
      <alignment horizontal="center" vertical="center"/>
    </xf>
    <xf numFmtId="0" fontId="15" fillId="2" borderId="28" xfId="2" applyFont="1" applyFill="1" applyBorder="1" applyAlignment="1">
      <alignment horizontal="center" vertical="center"/>
    </xf>
    <xf numFmtId="0" fontId="15" fillId="2" borderId="19" xfId="2" applyFont="1" applyFill="1" applyBorder="1" applyAlignment="1">
      <alignment horizontal="center" vertical="center"/>
    </xf>
    <xf numFmtId="0" fontId="15" fillId="2" borderId="68" xfId="2" applyFont="1" applyFill="1" applyBorder="1" applyAlignment="1">
      <alignment horizontal="center" vertical="center"/>
    </xf>
    <xf numFmtId="0" fontId="15" fillId="2" borderId="21" xfId="2" applyFont="1" applyFill="1" applyBorder="1" applyAlignment="1">
      <alignment horizontal="center" vertical="center"/>
    </xf>
    <xf numFmtId="0" fontId="15" fillId="2" borderId="32" xfId="2" applyFont="1" applyFill="1" applyBorder="1" applyAlignment="1">
      <alignment horizontal="center" vertical="center"/>
    </xf>
    <xf numFmtId="0" fontId="15" fillId="2" borderId="20" xfId="2" applyFont="1" applyFill="1" applyBorder="1" applyAlignment="1">
      <alignment horizontal="center" vertical="center"/>
    </xf>
    <xf numFmtId="0" fontId="15" fillId="2" borderId="0" xfId="2" applyFont="1" applyFill="1" applyBorder="1" applyAlignment="1">
      <alignment horizontal="distributed" vertical="center"/>
    </xf>
    <xf numFmtId="0" fontId="15" fillId="2" borderId="14" xfId="2" applyFont="1" applyFill="1" applyBorder="1" applyAlignment="1">
      <alignment horizontal="center" vertical="center" wrapText="1"/>
    </xf>
    <xf numFmtId="0" fontId="15" fillId="2" borderId="0"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17" xfId="2" applyFont="1" applyFill="1" applyBorder="1" applyAlignment="1">
      <alignment horizontal="center" vertical="center" wrapText="1"/>
    </xf>
    <xf numFmtId="0" fontId="15" fillId="2" borderId="19" xfId="2" applyFont="1" applyFill="1" applyBorder="1" applyAlignment="1">
      <alignment horizontal="center" vertical="center" wrapText="1"/>
    </xf>
    <xf numFmtId="38" fontId="15" fillId="2" borderId="4" xfId="3" applyFont="1" applyFill="1" applyBorder="1">
      <alignment vertical="center"/>
    </xf>
    <xf numFmtId="38" fontId="15" fillId="2" borderId="50" xfId="3" applyFont="1" applyFill="1" applyBorder="1">
      <alignment vertical="center"/>
    </xf>
    <xf numFmtId="0" fontId="10" fillId="2" borderId="38" xfId="2" applyFont="1" applyFill="1" applyBorder="1" applyAlignment="1">
      <alignment horizontal="right" vertical="center"/>
    </xf>
    <xf numFmtId="0" fontId="10" fillId="2" borderId="48" xfId="2" applyFont="1" applyFill="1" applyBorder="1" applyAlignment="1">
      <alignment horizontal="right" vertical="center"/>
    </xf>
    <xf numFmtId="0" fontId="19" fillId="0" borderId="0" xfId="4" applyAlignment="1">
      <alignment horizontal="center" vertical="center"/>
    </xf>
    <xf numFmtId="0" fontId="4" fillId="4" borderId="34" xfId="1" applyNumberFormat="1" applyFont="1" applyFill="1" applyBorder="1" applyAlignment="1">
      <alignment horizontal="center" vertical="center" shrinkToFit="1"/>
    </xf>
    <xf numFmtId="0" fontId="4" fillId="4" borderId="35" xfId="1" applyNumberFormat="1" applyFont="1" applyFill="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33" xfId="0" applyFont="1" applyBorder="1" applyAlignment="1">
      <alignment horizontal="center" vertical="center" textRotation="255"/>
    </xf>
    <xf numFmtId="0" fontId="6" fillId="0" borderId="0" xfId="0" applyFont="1" applyAlignment="1">
      <alignment horizontal="distributed" vertical="center" indent="12"/>
    </xf>
    <xf numFmtId="0" fontId="7" fillId="4" borderId="0"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9" fontId="4" fillId="4" borderId="34" xfId="1" applyNumberFormat="1" applyFont="1" applyFill="1" applyBorder="1" applyAlignment="1">
      <alignment horizontal="center" vertical="center" shrinkToFit="1"/>
    </xf>
    <xf numFmtId="9" fontId="4" fillId="4" borderId="35" xfId="1" applyNumberFormat="1" applyFont="1" applyFill="1" applyBorder="1" applyAlignment="1">
      <alignment horizontal="center" vertical="center" shrinkToFit="1"/>
    </xf>
    <xf numFmtId="0" fontId="3" fillId="2" borderId="25" xfId="1" applyNumberFormat="1" applyFont="1" applyFill="1" applyBorder="1" applyAlignment="1">
      <alignment horizontal="center" vertical="center" shrinkToFit="1"/>
    </xf>
    <xf numFmtId="0" fontId="0" fillId="0" borderId="25" xfId="0" applyBorder="1" applyAlignment="1">
      <alignment horizontal="center" vertical="center" shrinkToFit="1"/>
    </xf>
  </cellXfs>
  <cellStyles count="5">
    <cellStyle name="ハイパーリンク" xfId="4" builtinId="8"/>
    <cellStyle name="桁区切り" xfId="1" builtinId="6"/>
    <cellStyle name="桁区切り 2" xfId="3"/>
    <cellStyle name="標準" xfId="0" builtinId="0"/>
    <cellStyle name="標準 2" xfId="2"/>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8000"/>
      <color rgb="FF0066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142873</xdr:colOff>
      <xdr:row>9</xdr:row>
      <xdr:rowOff>57145</xdr:rowOff>
    </xdr:from>
    <xdr:to>
      <xdr:col>14</xdr:col>
      <xdr:colOff>57148</xdr:colOff>
      <xdr:row>14</xdr:row>
      <xdr:rowOff>76200</xdr:rowOff>
    </xdr:to>
    <xdr:sp macro="" textlink="">
      <xdr:nvSpPr>
        <xdr:cNvPr id="2" name="角丸四角形吹き出し 1"/>
        <xdr:cNvSpPr/>
      </xdr:nvSpPr>
      <xdr:spPr>
        <a:xfrm rot="10800000">
          <a:off x="3857623" y="1600195"/>
          <a:ext cx="2886075" cy="876305"/>
        </a:xfrm>
        <a:prstGeom prst="wedgeRoundRectCallout">
          <a:avLst>
            <a:gd name="adj1" fmla="val 35688"/>
            <a:gd name="adj2" fmla="val 9475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10</xdr:row>
      <xdr:rowOff>57150</xdr:rowOff>
    </xdr:from>
    <xdr:to>
      <xdr:col>13</xdr:col>
      <xdr:colOff>666750</xdr:colOff>
      <xdr:row>13</xdr:row>
      <xdr:rowOff>123825</xdr:rowOff>
    </xdr:to>
    <xdr:sp macro="" textlink="">
      <xdr:nvSpPr>
        <xdr:cNvPr id="3" name="テキスト ボックス 2"/>
        <xdr:cNvSpPr txBox="1"/>
      </xdr:nvSpPr>
      <xdr:spPr>
        <a:xfrm>
          <a:off x="3952875" y="1771650"/>
          <a:ext cx="26670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令和元年度１１月（１０月使用分）より消費税率１０％でご請求させていただきます。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35"/>
  <sheetViews>
    <sheetView tabSelected="1" zoomScaleNormal="100" zoomScaleSheetLayoutView="115" workbookViewId="0">
      <selection activeCell="G14" sqref="G14"/>
    </sheetView>
  </sheetViews>
  <sheetFormatPr defaultRowHeight="13.5" customHeight="1"/>
  <cols>
    <col min="1" max="1" width="3.375" style="77" customWidth="1"/>
    <col min="2" max="2" width="3.375" style="77" bestFit="1" customWidth="1"/>
    <col min="3" max="3" width="9.5" style="77" bestFit="1" customWidth="1"/>
    <col min="4" max="6" width="4.625" style="77" customWidth="1"/>
    <col min="7" max="7" width="9" style="77"/>
    <col min="8" max="8" width="9.625" style="77" customWidth="1"/>
    <col min="9" max="9" width="3.375" style="77" customWidth="1"/>
    <col min="10" max="10" width="9.625" style="77" customWidth="1"/>
    <col min="11" max="11" width="3.375" style="77" customWidth="1"/>
    <col min="12" max="12" width="9.625" style="77" customWidth="1"/>
    <col min="13" max="13" width="3.375" style="77" customWidth="1"/>
    <col min="14" max="14" width="9.625" style="77" customWidth="1"/>
    <col min="15" max="15" width="2.75" style="77" customWidth="1"/>
    <col min="16" max="53" width="3.5" style="77" customWidth="1"/>
    <col min="54" max="55" width="3.5" style="82" customWidth="1"/>
    <col min="56" max="56" width="9.5" style="77" hidden="1" customWidth="1"/>
    <col min="57" max="57" width="15.125" style="77" hidden="1" customWidth="1"/>
    <col min="58" max="58" width="13" style="77" hidden="1" customWidth="1"/>
    <col min="59" max="65" width="8" style="81" hidden="1" customWidth="1"/>
    <col min="66" max="66" width="6.25" style="80" hidden="1" customWidth="1"/>
    <col min="67" max="67" width="6.25" style="79" hidden="1" customWidth="1"/>
    <col min="68" max="68" width="7.25" style="79" hidden="1" customWidth="1"/>
    <col min="69" max="69" width="7.125" style="78" customWidth="1"/>
    <col min="70" max="81" width="5.25" style="78" customWidth="1"/>
    <col min="82" max="82" width="5.875" style="78" customWidth="1"/>
    <col min="83" max="89" width="7.125" style="78" customWidth="1"/>
    <col min="90" max="16384" width="9" style="77"/>
  </cols>
  <sheetData>
    <row r="1" spans="1:89" ht="13.5" customHeight="1">
      <c r="A1" s="292" t="s">
        <v>285</v>
      </c>
      <c r="B1" s="292"/>
      <c r="C1" s="292"/>
    </row>
    <row r="2" spans="1:89" ht="13.5" customHeight="1" thickBot="1"/>
    <row r="3" spans="1:89" ht="13.5" customHeight="1">
      <c r="A3" s="222" t="s">
        <v>284</v>
      </c>
      <c r="B3" s="223"/>
      <c r="C3" s="223"/>
      <c r="D3" s="223"/>
      <c r="E3" s="223"/>
      <c r="F3" s="223"/>
      <c r="G3" s="223"/>
      <c r="H3" s="223"/>
      <c r="I3" s="223"/>
      <c r="J3" s="223"/>
      <c r="K3" s="223"/>
      <c r="L3" s="223"/>
      <c r="M3" s="223"/>
      <c r="N3" s="224"/>
      <c r="P3" s="225" t="s">
        <v>283</v>
      </c>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7"/>
      <c r="BC3" s="147"/>
      <c r="BD3" s="187" t="s">
        <v>282</v>
      </c>
      <c r="BE3" s="187" t="s">
        <v>281</v>
      </c>
      <c r="BF3" s="232" t="s">
        <v>280</v>
      </c>
      <c r="BG3" s="185" t="s">
        <v>279</v>
      </c>
      <c r="BH3" s="185"/>
      <c r="BI3" s="185"/>
      <c r="BJ3" s="185"/>
      <c r="BK3" s="185"/>
      <c r="BL3" s="185"/>
      <c r="BM3" s="185"/>
      <c r="BN3" s="93"/>
      <c r="BO3" s="160" t="s">
        <v>278</v>
      </c>
      <c r="BP3" s="160" t="s">
        <v>274</v>
      </c>
    </row>
    <row r="4" spans="1:89" ht="13.5" customHeight="1">
      <c r="A4" s="145"/>
      <c r="B4" s="109"/>
      <c r="C4" s="109"/>
      <c r="D4" s="109"/>
      <c r="E4" s="109"/>
      <c r="F4" s="109"/>
      <c r="G4" s="109"/>
      <c r="H4" s="109"/>
      <c r="I4" s="109"/>
      <c r="J4" s="109"/>
      <c r="K4" s="109"/>
      <c r="L4" s="109"/>
      <c r="M4" s="109"/>
      <c r="N4" s="171"/>
      <c r="P4" s="147"/>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51"/>
      <c r="BC4" s="147"/>
      <c r="BD4" s="188"/>
      <c r="BE4" s="188"/>
      <c r="BF4" s="233"/>
      <c r="BG4" s="185" t="s">
        <v>171</v>
      </c>
      <c r="BH4" s="185"/>
      <c r="BI4" s="185"/>
      <c r="BJ4" s="185"/>
      <c r="BK4" s="185"/>
      <c r="BL4" s="185"/>
      <c r="BM4" s="185"/>
      <c r="BN4" s="93"/>
      <c r="BO4" s="160">
        <v>13</v>
      </c>
      <c r="BP4" s="160">
        <v>50</v>
      </c>
      <c r="CK4" s="77"/>
    </row>
    <row r="5" spans="1:89" ht="13.5" customHeight="1">
      <c r="A5" s="145" t="s">
        <v>277</v>
      </c>
      <c r="B5" s="190" t="s">
        <v>276</v>
      </c>
      <c r="C5" s="190"/>
      <c r="D5" s="190"/>
      <c r="E5" s="190"/>
      <c r="F5" s="190"/>
      <c r="G5" s="190"/>
      <c r="H5" s="190"/>
      <c r="I5" s="190"/>
      <c r="J5" s="190"/>
      <c r="K5" s="190"/>
      <c r="L5" s="82"/>
      <c r="M5" s="82"/>
      <c r="N5" s="106"/>
      <c r="P5" s="143"/>
      <c r="Q5" s="217" t="s">
        <v>275</v>
      </c>
      <c r="R5" s="217"/>
      <c r="S5" s="217"/>
      <c r="T5" s="217"/>
      <c r="U5" s="82"/>
      <c r="V5" s="190" t="str">
        <f>CONCATENATE("南丹市",E7)</f>
        <v>南丹市園部町宮町</v>
      </c>
      <c r="W5" s="190"/>
      <c r="X5" s="190"/>
      <c r="Y5" s="190"/>
      <c r="Z5" s="190"/>
      <c r="AA5" s="190"/>
      <c r="AB5" s="190"/>
      <c r="AC5" s="190"/>
      <c r="AD5" s="190"/>
      <c r="AE5" s="190"/>
      <c r="AF5" s="190"/>
      <c r="AG5" s="109"/>
      <c r="AH5" s="109"/>
      <c r="AI5" s="109"/>
      <c r="AJ5" s="109"/>
      <c r="AK5" s="109"/>
      <c r="AL5" s="109"/>
      <c r="AM5" s="109"/>
      <c r="AN5" s="109"/>
      <c r="AO5" s="109"/>
      <c r="AP5" s="109"/>
      <c r="AQ5" s="109"/>
      <c r="AR5" s="109"/>
      <c r="AS5" s="109"/>
      <c r="AT5" s="109"/>
      <c r="AU5" s="109"/>
      <c r="AV5" s="109"/>
      <c r="AW5" s="109"/>
      <c r="AX5" s="109"/>
      <c r="AY5" s="109"/>
      <c r="AZ5" s="109"/>
      <c r="BA5" s="109"/>
      <c r="BB5" s="146"/>
      <c r="BC5" s="152"/>
      <c r="BD5" s="188"/>
      <c r="BE5" s="188"/>
      <c r="BF5" s="233"/>
      <c r="BG5" s="185" t="s">
        <v>274</v>
      </c>
      <c r="BH5" s="185"/>
      <c r="BI5" s="185"/>
      <c r="BJ5" s="185"/>
      <c r="BK5" s="185"/>
      <c r="BL5" s="185"/>
      <c r="BM5" s="185"/>
      <c r="BN5" s="93"/>
      <c r="BO5" s="160">
        <v>20</v>
      </c>
      <c r="BP5" s="160">
        <v>60</v>
      </c>
      <c r="CK5" s="77"/>
    </row>
    <row r="6" spans="1:89" ht="13.5" customHeight="1" thickBot="1">
      <c r="A6" s="107"/>
      <c r="B6" s="82"/>
      <c r="C6" s="82"/>
      <c r="D6" s="82"/>
      <c r="E6" s="82"/>
      <c r="F6" s="82"/>
      <c r="G6" s="82"/>
      <c r="H6" s="82"/>
      <c r="I6" s="82"/>
      <c r="J6" s="82"/>
      <c r="K6" s="82"/>
      <c r="L6" s="82"/>
      <c r="M6" s="82"/>
      <c r="N6" s="106"/>
      <c r="P6" s="143"/>
      <c r="Q6" s="165"/>
      <c r="R6" s="165"/>
      <c r="S6" s="165"/>
      <c r="T6" s="165"/>
      <c r="U6" s="109"/>
      <c r="V6" s="82"/>
      <c r="W6" s="82"/>
      <c r="X6" s="82"/>
      <c r="Y6" s="82"/>
      <c r="Z6" s="82"/>
      <c r="AA6" s="82"/>
      <c r="AB6" s="82"/>
      <c r="AC6" s="82"/>
      <c r="AD6" s="82"/>
      <c r="AE6" s="82"/>
      <c r="AF6" s="82"/>
      <c r="AG6" s="109"/>
      <c r="AH6" s="109"/>
      <c r="AI6" s="109"/>
      <c r="AJ6" s="109"/>
      <c r="AK6" s="109"/>
      <c r="AL6" s="109"/>
      <c r="AM6" s="109"/>
      <c r="AN6" s="109"/>
      <c r="AO6" s="109"/>
      <c r="AP6" s="109"/>
      <c r="AQ6" s="109"/>
      <c r="AR6" s="109"/>
      <c r="AS6" s="109"/>
      <c r="AT6" s="109"/>
      <c r="AU6" s="109"/>
      <c r="AV6" s="109"/>
      <c r="AW6" s="109"/>
      <c r="AX6" s="109"/>
      <c r="AY6" s="109"/>
      <c r="AZ6" s="109"/>
      <c r="BA6" s="109"/>
      <c r="BB6" s="146"/>
      <c r="BC6" s="152"/>
      <c r="BD6" s="188"/>
      <c r="BE6" s="188"/>
      <c r="BF6" s="233"/>
      <c r="BG6" s="186" t="s">
        <v>273</v>
      </c>
      <c r="BH6" s="185" t="s">
        <v>272</v>
      </c>
      <c r="BI6" s="185"/>
      <c r="BJ6" s="185"/>
      <c r="BK6" s="185" t="s">
        <v>271</v>
      </c>
      <c r="BL6" s="185"/>
      <c r="BM6" s="185"/>
      <c r="BN6" s="93"/>
      <c r="BO6" s="160">
        <v>25</v>
      </c>
      <c r="BP6" s="160">
        <v>70</v>
      </c>
      <c r="CK6" s="77"/>
    </row>
    <row r="7" spans="1:89" ht="13.5" customHeight="1" thickTop="1" thickBot="1">
      <c r="A7" s="107"/>
      <c r="B7" s="82"/>
      <c r="C7" s="170">
        <v>6220001</v>
      </c>
      <c r="D7" s="109" t="s">
        <v>270</v>
      </c>
      <c r="E7" s="167" t="str">
        <f>VLOOKUP(C7,BD8:BE134,2,FALSE)</f>
        <v>園部町宮町</v>
      </c>
      <c r="F7" s="167"/>
      <c r="G7" s="167"/>
      <c r="H7" s="167"/>
      <c r="I7" s="169" t="s">
        <v>269</v>
      </c>
      <c r="J7" s="168">
        <v>0.1</v>
      </c>
      <c r="K7" s="167"/>
      <c r="L7" s="174" t="str">
        <f>IF(VLOOKUP(C7,BD8:BF134,3,FALSE)="上水道料金","上水道","簡易水道")</f>
        <v>上水道</v>
      </c>
      <c r="M7" s="82"/>
      <c r="N7" s="106"/>
      <c r="P7" s="112"/>
      <c r="Q7" s="217" t="s">
        <v>268</v>
      </c>
      <c r="R7" s="217"/>
      <c r="S7" s="217"/>
      <c r="T7" s="217"/>
      <c r="U7" s="82"/>
      <c r="V7" s="218">
        <f>C15</f>
        <v>10</v>
      </c>
      <c r="W7" s="200"/>
      <c r="X7" s="108" t="s">
        <v>142</v>
      </c>
      <c r="Y7" s="108"/>
      <c r="Z7" s="109"/>
      <c r="AA7" s="109"/>
      <c r="AB7" s="109"/>
      <c r="AC7" s="109"/>
      <c r="AD7" s="109"/>
      <c r="AE7" s="109"/>
      <c r="AF7" s="109"/>
      <c r="AG7" s="109"/>
      <c r="AH7" s="82"/>
      <c r="AI7" s="82"/>
      <c r="AJ7" s="82"/>
      <c r="AK7" s="82"/>
      <c r="AL7" s="82"/>
      <c r="AM7" s="82"/>
      <c r="AN7" s="82"/>
      <c r="AO7" s="82"/>
      <c r="AP7" s="82"/>
      <c r="AQ7" s="82"/>
      <c r="AR7" s="82"/>
      <c r="AS7" s="82"/>
      <c r="AT7" s="82"/>
      <c r="AU7" s="82"/>
      <c r="AV7" s="82"/>
      <c r="AW7" s="82"/>
      <c r="AX7" s="109"/>
      <c r="AY7" s="109"/>
      <c r="AZ7" s="109"/>
      <c r="BA7" s="109"/>
      <c r="BB7" s="146"/>
      <c r="BC7" s="152"/>
      <c r="BD7" s="189"/>
      <c r="BE7" s="189"/>
      <c r="BF7" s="234"/>
      <c r="BG7" s="186"/>
      <c r="BH7" s="166" t="s">
        <v>267</v>
      </c>
      <c r="BI7" s="166" t="s">
        <v>266</v>
      </c>
      <c r="BJ7" s="166" t="s">
        <v>265</v>
      </c>
      <c r="BK7" s="166" t="s">
        <v>267</v>
      </c>
      <c r="BL7" s="166" t="s">
        <v>266</v>
      </c>
      <c r="BM7" s="166" t="s">
        <v>265</v>
      </c>
      <c r="BN7" s="93"/>
      <c r="BO7" s="160">
        <v>30</v>
      </c>
      <c r="BP7" s="160">
        <v>110</v>
      </c>
      <c r="CK7" s="77"/>
    </row>
    <row r="8" spans="1:89" ht="13.5" customHeight="1" thickTop="1">
      <c r="A8" s="107"/>
      <c r="B8" s="82"/>
      <c r="C8" s="82"/>
      <c r="D8" s="82"/>
      <c r="E8" s="82"/>
      <c r="F8" s="82"/>
      <c r="G8" s="82"/>
      <c r="H8" s="82"/>
      <c r="I8" s="82"/>
      <c r="J8" s="82"/>
      <c r="K8" s="82"/>
      <c r="L8" s="82"/>
      <c r="M8" s="82"/>
      <c r="N8" s="106"/>
      <c r="P8" s="112"/>
      <c r="Q8" s="165"/>
      <c r="R8" s="165"/>
      <c r="S8" s="165"/>
      <c r="T8" s="165"/>
      <c r="U8" s="82"/>
      <c r="V8" s="109"/>
      <c r="W8" s="109"/>
      <c r="X8" s="109"/>
      <c r="Y8" s="109"/>
      <c r="Z8" s="109"/>
      <c r="AA8" s="109"/>
      <c r="AB8" s="109"/>
      <c r="AC8" s="109"/>
      <c r="AD8" s="109"/>
      <c r="AE8" s="109"/>
      <c r="AF8" s="109"/>
      <c r="AG8" s="109"/>
      <c r="AH8" s="82"/>
      <c r="AI8" s="82"/>
      <c r="AJ8" s="82"/>
      <c r="AK8" s="82"/>
      <c r="AL8" s="82"/>
      <c r="AM8" s="82"/>
      <c r="AN8" s="82"/>
      <c r="AO8" s="82"/>
      <c r="AP8" s="82"/>
      <c r="AQ8" s="82"/>
      <c r="AR8" s="82"/>
      <c r="AS8" s="82"/>
      <c r="AT8" s="82"/>
      <c r="AU8" s="82"/>
      <c r="AV8" s="82"/>
      <c r="AW8" s="82"/>
      <c r="AX8" s="109"/>
      <c r="AY8" s="109"/>
      <c r="AZ8" s="109"/>
      <c r="BA8" s="109"/>
      <c r="BB8" s="146"/>
      <c r="BC8" s="152"/>
      <c r="BD8" s="164">
        <v>6220001</v>
      </c>
      <c r="BE8" s="164" t="s">
        <v>264</v>
      </c>
      <c r="BF8" s="164" t="s">
        <v>122</v>
      </c>
      <c r="BG8" s="132">
        <v>1300</v>
      </c>
      <c r="BH8" s="163">
        <v>160</v>
      </c>
      <c r="BI8" s="163">
        <v>170</v>
      </c>
      <c r="BJ8" s="163">
        <v>180</v>
      </c>
      <c r="BK8" s="163">
        <v>170</v>
      </c>
      <c r="BL8" s="163">
        <v>180</v>
      </c>
      <c r="BM8" s="162">
        <v>190</v>
      </c>
      <c r="BN8" s="93" t="s">
        <v>54</v>
      </c>
      <c r="BO8" s="160">
        <v>40</v>
      </c>
      <c r="BP8" s="160">
        <v>130</v>
      </c>
      <c r="CK8" s="77"/>
    </row>
    <row r="9" spans="1:89" ht="13.5" customHeight="1">
      <c r="A9" s="145" t="s">
        <v>263</v>
      </c>
      <c r="B9" s="190" t="s">
        <v>262</v>
      </c>
      <c r="C9" s="190"/>
      <c r="D9" s="190"/>
      <c r="E9" s="190"/>
      <c r="F9" s="190"/>
      <c r="G9" s="190"/>
      <c r="H9" s="190"/>
      <c r="I9" s="190"/>
      <c r="J9" s="190"/>
      <c r="K9" s="190"/>
      <c r="L9" s="82"/>
      <c r="M9" s="82"/>
      <c r="N9" s="106"/>
      <c r="P9" s="112"/>
      <c r="Q9" s="217" t="s">
        <v>261</v>
      </c>
      <c r="R9" s="217"/>
      <c r="S9" s="217"/>
      <c r="T9" s="217"/>
      <c r="U9" s="82"/>
      <c r="V9" s="219">
        <f>C11</f>
        <v>20</v>
      </c>
      <c r="W9" s="200"/>
      <c r="X9" s="190" t="s">
        <v>258</v>
      </c>
      <c r="Y9" s="190"/>
      <c r="Z9" s="109"/>
      <c r="AA9" s="109"/>
      <c r="AB9" s="109"/>
      <c r="AC9" s="109"/>
      <c r="AD9" s="82"/>
      <c r="AE9" s="82"/>
      <c r="AF9" s="82"/>
      <c r="AG9" s="109"/>
      <c r="AH9" s="82"/>
      <c r="AI9" s="82"/>
      <c r="AJ9" s="82"/>
      <c r="AK9" s="82"/>
      <c r="AL9" s="82"/>
      <c r="AM9" s="82"/>
      <c r="AN9" s="82"/>
      <c r="AO9" s="82"/>
      <c r="AP9" s="82"/>
      <c r="AQ9" s="82"/>
      <c r="AR9" s="82"/>
      <c r="AS9" s="82"/>
      <c r="AT9" s="82"/>
      <c r="AU9" s="82"/>
      <c r="AV9" s="82"/>
      <c r="AW9" s="82"/>
      <c r="AX9" s="109"/>
      <c r="AY9" s="109"/>
      <c r="AZ9" s="109"/>
      <c r="BA9" s="109"/>
      <c r="BB9" s="146"/>
      <c r="BC9" s="152"/>
      <c r="BD9" s="92">
        <v>6220002</v>
      </c>
      <c r="BE9" s="92" t="s">
        <v>260</v>
      </c>
      <c r="BF9" s="92" t="s">
        <v>122</v>
      </c>
      <c r="BG9" s="91">
        <v>1300</v>
      </c>
      <c r="BH9" s="90">
        <v>160</v>
      </c>
      <c r="BI9" s="90">
        <v>170</v>
      </c>
      <c r="BJ9" s="90">
        <v>180</v>
      </c>
      <c r="BK9" s="90">
        <v>170</v>
      </c>
      <c r="BL9" s="90">
        <v>180</v>
      </c>
      <c r="BM9" s="89">
        <v>190</v>
      </c>
      <c r="BN9" s="93" t="s">
        <v>54</v>
      </c>
      <c r="BO9" s="160">
        <v>50</v>
      </c>
      <c r="BP9" s="160">
        <v>260</v>
      </c>
      <c r="CK9" s="77"/>
    </row>
    <row r="10" spans="1:89" ht="13.5" customHeight="1" thickBot="1">
      <c r="A10" s="107"/>
      <c r="B10" s="82"/>
      <c r="C10" s="82"/>
      <c r="D10" s="82"/>
      <c r="E10" s="82"/>
      <c r="F10" s="82"/>
      <c r="G10" s="82"/>
      <c r="H10" s="82"/>
      <c r="I10" s="82"/>
      <c r="J10" s="82"/>
      <c r="K10" s="82"/>
      <c r="L10" s="82"/>
      <c r="M10" s="82"/>
      <c r="N10" s="106"/>
      <c r="P10" s="11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109"/>
      <c r="AY10" s="109"/>
      <c r="AZ10" s="109"/>
      <c r="BA10" s="109"/>
      <c r="BB10" s="146"/>
      <c r="BC10" s="152"/>
      <c r="BD10" s="92">
        <v>6220003</v>
      </c>
      <c r="BE10" s="92" t="s">
        <v>259</v>
      </c>
      <c r="BF10" s="92" t="s">
        <v>122</v>
      </c>
      <c r="BG10" s="91">
        <v>1300</v>
      </c>
      <c r="BH10" s="90">
        <v>160</v>
      </c>
      <c r="BI10" s="90">
        <v>170</v>
      </c>
      <c r="BJ10" s="90">
        <v>180</v>
      </c>
      <c r="BK10" s="90">
        <v>170</v>
      </c>
      <c r="BL10" s="90">
        <v>180</v>
      </c>
      <c r="BM10" s="89">
        <v>190</v>
      </c>
      <c r="BN10" s="93" t="s">
        <v>54</v>
      </c>
      <c r="BO10" s="160">
        <v>75</v>
      </c>
      <c r="BP10" s="160">
        <v>610</v>
      </c>
      <c r="CK10" s="77"/>
    </row>
    <row r="11" spans="1:89" ht="13.5" customHeight="1" thickTop="1" thickBot="1">
      <c r="A11" s="107"/>
      <c r="B11" s="82"/>
      <c r="C11" s="161">
        <v>20</v>
      </c>
      <c r="D11" s="109" t="s">
        <v>258</v>
      </c>
      <c r="E11" s="82"/>
      <c r="F11" s="82"/>
      <c r="G11" s="82"/>
      <c r="H11" s="82"/>
      <c r="I11" s="82"/>
      <c r="J11" s="82"/>
      <c r="K11" s="82"/>
      <c r="L11" s="82"/>
      <c r="M11" s="82"/>
      <c r="N11" s="106"/>
      <c r="P11" s="263" t="s">
        <v>215</v>
      </c>
      <c r="Q11" s="190"/>
      <c r="R11" s="190"/>
      <c r="S11" s="190"/>
      <c r="T11" s="190"/>
      <c r="U11" s="190"/>
      <c r="V11" s="190"/>
      <c r="W11" s="190"/>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109"/>
      <c r="AV11" s="109"/>
      <c r="AW11" s="109"/>
      <c r="AX11" s="109"/>
      <c r="AY11" s="109"/>
      <c r="AZ11" s="109"/>
      <c r="BA11" s="109"/>
      <c r="BB11" s="146"/>
      <c r="BC11" s="152"/>
      <c r="BD11" s="92">
        <v>6220004</v>
      </c>
      <c r="BE11" s="92" t="s">
        <v>257</v>
      </c>
      <c r="BF11" s="92" t="s">
        <v>122</v>
      </c>
      <c r="BG11" s="91">
        <v>1300</v>
      </c>
      <c r="BH11" s="90">
        <v>160</v>
      </c>
      <c r="BI11" s="90">
        <v>170</v>
      </c>
      <c r="BJ11" s="90">
        <v>180</v>
      </c>
      <c r="BK11" s="90">
        <v>170</v>
      </c>
      <c r="BL11" s="90">
        <v>180</v>
      </c>
      <c r="BM11" s="89">
        <v>190</v>
      </c>
      <c r="BN11" s="93" t="s">
        <v>54</v>
      </c>
      <c r="BO11" s="160">
        <v>100</v>
      </c>
      <c r="BP11" s="160">
        <v>820</v>
      </c>
      <c r="CK11" s="77"/>
    </row>
    <row r="12" spans="1:89" ht="13.5" customHeight="1" thickTop="1">
      <c r="A12" s="107"/>
      <c r="B12" s="82"/>
      <c r="C12" s="82"/>
      <c r="D12" s="82"/>
      <c r="E12" s="82"/>
      <c r="F12" s="82"/>
      <c r="G12" s="82"/>
      <c r="H12" s="82"/>
      <c r="I12" s="82"/>
      <c r="J12" s="82"/>
      <c r="K12" s="82"/>
      <c r="L12" s="82"/>
      <c r="M12" s="82"/>
      <c r="N12" s="106"/>
      <c r="P12" s="143"/>
      <c r="Q12" s="109"/>
      <c r="R12" s="109"/>
      <c r="S12" s="109"/>
      <c r="T12" s="109"/>
      <c r="U12" s="82"/>
      <c r="V12" s="155"/>
      <c r="W12" s="155"/>
      <c r="X12" s="299" t="s">
        <v>191</v>
      </c>
      <c r="Y12" s="299"/>
      <c r="Z12" s="299"/>
      <c r="AA12" s="299"/>
      <c r="AB12" s="299"/>
      <c r="AC12" s="158"/>
      <c r="AD12" s="213">
        <f>V7</f>
        <v>10</v>
      </c>
      <c r="AE12" s="214"/>
      <c r="AF12" s="159" t="s">
        <v>142</v>
      </c>
      <c r="AG12" s="159"/>
      <c r="AH12" s="158"/>
      <c r="AI12" s="158"/>
      <c r="AJ12" s="158"/>
      <c r="AK12" s="158"/>
      <c r="AL12" s="158"/>
      <c r="AM12" s="158"/>
      <c r="AN12" s="158"/>
      <c r="AO12" s="158"/>
      <c r="AP12" s="158"/>
      <c r="AQ12" s="158"/>
      <c r="AR12" s="158"/>
      <c r="AS12" s="158"/>
      <c r="AT12" s="158"/>
      <c r="AU12" s="158"/>
      <c r="AV12" s="158"/>
      <c r="AW12" s="158"/>
      <c r="AX12" s="109"/>
      <c r="AY12" s="109"/>
      <c r="AZ12" s="109"/>
      <c r="BA12" s="109"/>
      <c r="BB12" s="146"/>
      <c r="BC12" s="152"/>
      <c r="BD12" s="92">
        <v>6220011</v>
      </c>
      <c r="BE12" s="92" t="s">
        <v>256</v>
      </c>
      <c r="BF12" s="92" t="s">
        <v>122</v>
      </c>
      <c r="BG12" s="91">
        <v>1300</v>
      </c>
      <c r="BH12" s="90">
        <v>160</v>
      </c>
      <c r="BI12" s="90">
        <v>170</v>
      </c>
      <c r="BJ12" s="90">
        <v>180</v>
      </c>
      <c r="BK12" s="90">
        <v>170</v>
      </c>
      <c r="BL12" s="90">
        <v>180</v>
      </c>
      <c r="BM12" s="89">
        <v>190</v>
      </c>
      <c r="BN12" s="93" t="s">
        <v>54</v>
      </c>
      <c r="BP12" s="142"/>
      <c r="CK12" s="77"/>
    </row>
    <row r="13" spans="1:89" ht="13.5" customHeight="1">
      <c r="A13" s="145" t="s">
        <v>255</v>
      </c>
      <c r="B13" s="190" t="s">
        <v>254</v>
      </c>
      <c r="C13" s="190"/>
      <c r="D13" s="190"/>
      <c r="E13" s="190"/>
      <c r="F13" s="190"/>
      <c r="G13" s="190"/>
      <c r="H13" s="190"/>
      <c r="I13" s="190"/>
      <c r="J13" s="190"/>
      <c r="K13" s="190"/>
      <c r="L13" s="82"/>
      <c r="M13" s="82"/>
      <c r="N13" s="106"/>
      <c r="P13" s="112"/>
      <c r="Q13" s="82"/>
      <c r="R13" s="82"/>
      <c r="S13" s="82"/>
      <c r="T13" s="82"/>
      <c r="U13" s="82"/>
      <c r="V13" s="155"/>
      <c r="W13" s="155"/>
      <c r="X13" s="299" t="s">
        <v>253</v>
      </c>
      <c r="Y13" s="299"/>
      <c r="Z13" s="299"/>
      <c r="AA13" s="299"/>
      <c r="AB13" s="299"/>
      <c r="AC13" s="158"/>
      <c r="AD13" s="213">
        <f>Z37</f>
        <v>10</v>
      </c>
      <c r="AE13" s="214"/>
      <c r="AF13" s="159" t="s">
        <v>142</v>
      </c>
      <c r="AG13" s="159"/>
      <c r="AH13" s="158" t="s">
        <v>252</v>
      </c>
      <c r="AI13" s="214" t="s">
        <v>251</v>
      </c>
      <c r="AJ13" s="214"/>
      <c r="AK13" s="214"/>
      <c r="AL13" s="214"/>
      <c r="AM13" s="213">
        <f>AD13-AD12</f>
        <v>0</v>
      </c>
      <c r="AN13" s="214"/>
      <c r="AO13" s="159" t="s">
        <v>142</v>
      </c>
      <c r="AP13" s="158" t="s">
        <v>250</v>
      </c>
      <c r="AQ13" s="155"/>
      <c r="AR13" s="155"/>
      <c r="AS13" s="155"/>
      <c r="AT13" s="155"/>
      <c r="AU13" s="155"/>
      <c r="AV13" s="158"/>
      <c r="AW13" s="158"/>
      <c r="AX13" s="109"/>
      <c r="AY13" s="109"/>
      <c r="AZ13" s="109"/>
      <c r="BA13" s="109"/>
      <c r="BB13" s="146"/>
      <c r="BC13" s="152"/>
      <c r="BD13" s="92">
        <v>6220012</v>
      </c>
      <c r="BE13" s="92" t="s">
        <v>249</v>
      </c>
      <c r="BF13" s="92" t="s">
        <v>122</v>
      </c>
      <c r="BG13" s="91">
        <v>1300</v>
      </c>
      <c r="BH13" s="90">
        <v>160</v>
      </c>
      <c r="BI13" s="90">
        <v>170</v>
      </c>
      <c r="BJ13" s="90">
        <v>180</v>
      </c>
      <c r="BK13" s="90">
        <v>170</v>
      </c>
      <c r="BL13" s="90">
        <v>180</v>
      </c>
      <c r="BM13" s="89">
        <v>190</v>
      </c>
      <c r="BN13" s="93" t="s">
        <v>54</v>
      </c>
      <c r="BO13" s="79" t="s">
        <v>248</v>
      </c>
      <c r="BP13" s="142"/>
      <c r="CK13" s="77"/>
    </row>
    <row r="14" spans="1:89" ht="13.5" customHeight="1" thickBot="1">
      <c r="A14" s="107"/>
      <c r="B14" s="82"/>
      <c r="C14" s="82"/>
      <c r="D14" s="82"/>
      <c r="E14" s="82"/>
      <c r="F14" s="82"/>
      <c r="G14" s="82"/>
      <c r="H14" s="82"/>
      <c r="I14" s="82"/>
      <c r="J14" s="82"/>
      <c r="K14" s="82"/>
      <c r="L14" s="82"/>
      <c r="M14" s="82"/>
      <c r="N14" s="106"/>
      <c r="P14" s="112"/>
      <c r="Q14" s="82"/>
      <c r="R14" s="82"/>
      <c r="S14" s="82"/>
      <c r="T14" s="82"/>
      <c r="U14" s="82"/>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8"/>
      <c r="AW14" s="158"/>
      <c r="AX14" s="109"/>
      <c r="AY14" s="109"/>
      <c r="AZ14" s="109"/>
      <c r="BA14" s="109"/>
      <c r="BB14" s="146"/>
      <c r="BC14" s="152"/>
      <c r="BD14" s="92">
        <v>6220013</v>
      </c>
      <c r="BE14" s="92" t="s">
        <v>247</v>
      </c>
      <c r="BF14" s="92" t="s">
        <v>122</v>
      </c>
      <c r="BG14" s="91">
        <v>1300</v>
      </c>
      <c r="BH14" s="90">
        <v>160</v>
      </c>
      <c r="BI14" s="90">
        <v>170</v>
      </c>
      <c r="BJ14" s="90">
        <v>180</v>
      </c>
      <c r="BK14" s="90">
        <v>170</v>
      </c>
      <c r="BL14" s="90">
        <v>180</v>
      </c>
      <c r="BM14" s="89">
        <v>190</v>
      </c>
      <c r="BN14" s="93" t="s">
        <v>54</v>
      </c>
      <c r="BO14" s="154">
        <v>0</v>
      </c>
      <c r="BP14" s="142"/>
      <c r="CK14" s="77"/>
    </row>
    <row r="15" spans="1:89" ht="13.5" customHeight="1" thickTop="1" thickBot="1">
      <c r="A15" s="107"/>
      <c r="B15" s="82"/>
      <c r="C15" s="144">
        <v>10</v>
      </c>
      <c r="D15" s="109" t="s">
        <v>142</v>
      </c>
      <c r="E15" s="82"/>
      <c r="F15" s="82"/>
      <c r="G15" s="82"/>
      <c r="H15" s="82"/>
      <c r="I15" s="82"/>
      <c r="J15" s="82"/>
      <c r="K15" s="82"/>
      <c r="L15" s="82"/>
      <c r="M15" s="82"/>
      <c r="N15" s="106"/>
      <c r="P15" s="112"/>
      <c r="Q15" s="82"/>
      <c r="R15" s="82"/>
      <c r="S15" s="82"/>
      <c r="T15" s="82"/>
      <c r="U15" s="82"/>
      <c r="V15" s="215"/>
      <c r="W15" s="216"/>
      <c r="X15" s="216"/>
      <c r="Y15" s="216"/>
      <c r="Z15" s="216"/>
      <c r="AA15" s="216"/>
      <c r="AB15" s="216"/>
      <c r="AC15" s="216"/>
      <c r="AD15" s="216"/>
      <c r="AE15" s="216"/>
      <c r="AF15" s="220" t="s">
        <v>171</v>
      </c>
      <c r="AG15" s="221"/>
      <c r="AH15" s="221"/>
      <c r="AI15" s="221"/>
      <c r="AJ15" s="221"/>
      <c r="AK15" s="221"/>
      <c r="AL15" s="157"/>
      <c r="AM15" s="221" t="s">
        <v>246</v>
      </c>
      <c r="AN15" s="221"/>
      <c r="AO15" s="221"/>
      <c r="AP15" s="221"/>
      <c r="AQ15" s="221"/>
      <c r="AR15" s="241"/>
      <c r="AS15" s="157"/>
      <c r="AT15" s="221" t="s">
        <v>245</v>
      </c>
      <c r="AU15" s="221"/>
      <c r="AV15" s="221"/>
      <c r="AW15" s="221"/>
      <c r="AX15" s="238"/>
      <c r="AY15" s="109"/>
      <c r="AZ15" s="109"/>
      <c r="BA15" s="109"/>
      <c r="BB15" s="146"/>
      <c r="BC15" s="152"/>
      <c r="BD15" s="92">
        <v>6220014</v>
      </c>
      <c r="BE15" s="92" t="s">
        <v>244</v>
      </c>
      <c r="BF15" s="92" t="s">
        <v>122</v>
      </c>
      <c r="BG15" s="91">
        <v>1300</v>
      </c>
      <c r="BH15" s="90">
        <v>160</v>
      </c>
      <c r="BI15" s="90">
        <v>170</v>
      </c>
      <c r="BJ15" s="90">
        <v>180</v>
      </c>
      <c r="BK15" s="90">
        <v>170</v>
      </c>
      <c r="BL15" s="90">
        <v>180</v>
      </c>
      <c r="BM15" s="89">
        <v>190</v>
      </c>
      <c r="BN15" s="93" t="s">
        <v>172</v>
      </c>
      <c r="BO15" s="154">
        <v>0.03</v>
      </c>
      <c r="BP15" s="142"/>
      <c r="CK15" s="77"/>
    </row>
    <row r="16" spans="1:89" ht="13.5" customHeight="1" thickTop="1">
      <c r="A16" s="107"/>
      <c r="B16" s="82"/>
      <c r="C16" s="82"/>
      <c r="D16" s="82"/>
      <c r="E16" s="82"/>
      <c r="F16" s="82"/>
      <c r="G16" s="82"/>
      <c r="H16" s="82"/>
      <c r="I16" s="82"/>
      <c r="J16" s="82"/>
      <c r="K16" s="82"/>
      <c r="L16" s="82"/>
      <c r="M16" s="82"/>
      <c r="N16" s="106"/>
      <c r="P16" s="112"/>
      <c r="Q16" s="82"/>
      <c r="R16" s="82"/>
      <c r="S16" s="82"/>
      <c r="T16" s="82"/>
      <c r="U16" s="82"/>
      <c r="V16" s="300" t="s">
        <v>243</v>
      </c>
      <c r="W16" s="301"/>
      <c r="X16" s="301"/>
      <c r="Y16" s="301"/>
      <c r="Z16" s="301"/>
      <c r="AA16" s="301"/>
      <c r="AB16" s="301"/>
      <c r="AC16" s="301"/>
      <c r="AD16" s="301"/>
      <c r="AE16" s="302"/>
      <c r="AF16" s="288" t="s">
        <v>242</v>
      </c>
      <c r="AG16" s="289"/>
      <c r="AH16" s="242">
        <f>AX29</f>
        <v>1490</v>
      </c>
      <c r="AI16" s="242"/>
      <c r="AJ16" s="242"/>
      <c r="AK16" s="293" t="s">
        <v>166</v>
      </c>
      <c r="AL16" s="297" t="s">
        <v>189</v>
      </c>
      <c r="AM16" s="288" t="s">
        <v>241</v>
      </c>
      <c r="AN16" s="289"/>
      <c r="AO16" s="242">
        <f>IF(C19=1,0,AX41)</f>
        <v>2200</v>
      </c>
      <c r="AP16" s="242"/>
      <c r="AQ16" s="242"/>
      <c r="AR16" s="293" t="s">
        <v>166</v>
      </c>
      <c r="AS16" s="297" t="s">
        <v>176</v>
      </c>
      <c r="AT16" s="244">
        <f>SUM(AH16,AO16)</f>
        <v>3690</v>
      </c>
      <c r="AU16" s="242"/>
      <c r="AV16" s="242"/>
      <c r="AW16" s="242"/>
      <c r="AX16" s="295" t="s">
        <v>166</v>
      </c>
      <c r="AY16" s="82"/>
      <c r="AZ16" s="82"/>
      <c r="BA16" s="82"/>
      <c r="BB16" s="111"/>
      <c r="BC16" s="112"/>
      <c r="BD16" s="92">
        <v>6220015</v>
      </c>
      <c r="BE16" s="92" t="s">
        <v>240</v>
      </c>
      <c r="BF16" s="92" t="s">
        <v>122</v>
      </c>
      <c r="BG16" s="91">
        <v>1300</v>
      </c>
      <c r="BH16" s="90">
        <v>160</v>
      </c>
      <c r="BI16" s="90">
        <v>170</v>
      </c>
      <c r="BJ16" s="90">
        <v>180</v>
      </c>
      <c r="BK16" s="90">
        <v>170</v>
      </c>
      <c r="BL16" s="90">
        <v>180</v>
      </c>
      <c r="BM16" s="89">
        <v>190</v>
      </c>
      <c r="BN16" s="93" t="s">
        <v>54</v>
      </c>
      <c r="BO16" s="154">
        <v>0.05</v>
      </c>
      <c r="BP16" s="142"/>
      <c r="CK16" s="77"/>
    </row>
    <row r="17" spans="1:89" ht="13.5" customHeight="1" thickBot="1">
      <c r="A17" s="145" t="s">
        <v>239</v>
      </c>
      <c r="B17" s="190" t="s">
        <v>238</v>
      </c>
      <c r="C17" s="190"/>
      <c r="D17" s="190"/>
      <c r="E17" s="190"/>
      <c r="F17" s="190"/>
      <c r="G17" s="190"/>
      <c r="H17" s="190"/>
      <c r="I17" s="190"/>
      <c r="J17" s="190"/>
      <c r="K17" s="190"/>
      <c r="L17" s="82"/>
      <c r="M17" s="82"/>
      <c r="N17" s="106"/>
      <c r="P17" s="112"/>
      <c r="Q17" s="82"/>
      <c r="R17" s="82"/>
      <c r="S17" s="82"/>
      <c r="T17" s="82"/>
      <c r="U17" s="82"/>
      <c r="V17" s="303"/>
      <c r="W17" s="304"/>
      <c r="X17" s="304"/>
      <c r="Y17" s="304"/>
      <c r="Z17" s="304"/>
      <c r="AA17" s="304"/>
      <c r="AB17" s="304"/>
      <c r="AC17" s="304"/>
      <c r="AD17" s="304"/>
      <c r="AE17" s="305"/>
      <c r="AF17" s="290"/>
      <c r="AG17" s="291"/>
      <c r="AH17" s="243"/>
      <c r="AI17" s="243"/>
      <c r="AJ17" s="243"/>
      <c r="AK17" s="294"/>
      <c r="AL17" s="298"/>
      <c r="AM17" s="290"/>
      <c r="AN17" s="291"/>
      <c r="AO17" s="243"/>
      <c r="AP17" s="243"/>
      <c r="AQ17" s="243"/>
      <c r="AR17" s="294"/>
      <c r="AS17" s="298"/>
      <c r="AT17" s="245"/>
      <c r="AU17" s="243"/>
      <c r="AV17" s="243"/>
      <c r="AW17" s="243"/>
      <c r="AX17" s="296"/>
      <c r="AY17" s="82"/>
      <c r="AZ17" s="82"/>
      <c r="BA17" s="82"/>
      <c r="BB17" s="111"/>
      <c r="BC17" s="112"/>
      <c r="BD17" s="92">
        <v>6220016</v>
      </c>
      <c r="BE17" s="92" t="s">
        <v>237</v>
      </c>
      <c r="BF17" s="92" t="s">
        <v>122</v>
      </c>
      <c r="BG17" s="91">
        <v>1300</v>
      </c>
      <c r="BH17" s="90">
        <v>160</v>
      </c>
      <c r="BI17" s="90">
        <v>170</v>
      </c>
      <c r="BJ17" s="90">
        <v>180</v>
      </c>
      <c r="BK17" s="90">
        <v>170</v>
      </c>
      <c r="BL17" s="90">
        <v>180</v>
      </c>
      <c r="BM17" s="89">
        <v>190</v>
      </c>
      <c r="BN17" s="93" t="s">
        <v>54</v>
      </c>
      <c r="BO17" s="154">
        <v>0.08</v>
      </c>
      <c r="BP17" s="142"/>
      <c r="CK17" s="77"/>
    </row>
    <row r="18" spans="1:89" ht="13.5" customHeight="1" thickBot="1">
      <c r="A18" s="107"/>
      <c r="B18" s="82"/>
      <c r="C18" s="82"/>
      <c r="D18" s="82"/>
      <c r="E18" s="82"/>
      <c r="F18" s="156" t="str">
        <f>VLOOKUP(C7,BD3:BN134,11,FALSE)</f>
        <v xml:space="preserve"> </v>
      </c>
      <c r="G18" s="82"/>
      <c r="H18" s="82"/>
      <c r="I18" s="82"/>
      <c r="J18" s="82"/>
      <c r="K18" s="82"/>
      <c r="L18" s="82"/>
      <c r="M18" s="82"/>
      <c r="N18" s="106"/>
      <c r="O18" s="149"/>
      <c r="P18" s="112"/>
      <c r="Q18" s="82"/>
      <c r="R18" s="82"/>
      <c r="S18" s="82"/>
      <c r="T18" s="82"/>
      <c r="U18" s="82"/>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82"/>
      <c r="AY18" s="82"/>
      <c r="AZ18" s="82"/>
      <c r="BA18" s="82"/>
      <c r="BB18" s="111"/>
      <c r="BC18" s="112"/>
      <c r="BD18" s="92">
        <v>6220017</v>
      </c>
      <c r="BE18" s="92" t="s">
        <v>236</v>
      </c>
      <c r="BF18" s="92" t="s">
        <v>122</v>
      </c>
      <c r="BG18" s="91">
        <v>1300</v>
      </c>
      <c r="BH18" s="90">
        <v>160</v>
      </c>
      <c r="BI18" s="90">
        <v>170</v>
      </c>
      <c r="BJ18" s="90">
        <v>180</v>
      </c>
      <c r="BK18" s="90">
        <v>170</v>
      </c>
      <c r="BL18" s="90">
        <v>180</v>
      </c>
      <c r="BM18" s="89">
        <v>190</v>
      </c>
      <c r="BN18" s="93" t="s">
        <v>54</v>
      </c>
      <c r="BO18" s="154">
        <v>0.1</v>
      </c>
      <c r="BP18" s="142"/>
      <c r="CK18" s="77"/>
    </row>
    <row r="19" spans="1:89" ht="13.5" customHeight="1" thickTop="1" thickBot="1">
      <c r="A19" s="107"/>
      <c r="B19" s="82"/>
      <c r="C19" s="153">
        <v>2</v>
      </c>
      <c r="D19" s="108"/>
      <c r="E19" s="82"/>
      <c r="F19" s="150">
        <v>1</v>
      </c>
      <c r="G19" s="211" t="s">
        <v>235</v>
      </c>
      <c r="H19" s="211"/>
      <c r="I19" s="211"/>
      <c r="J19" s="211"/>
      <c r="K19" s="211"/>
      <c r="L19" s="211"/>
      <c r="M19" s="149"/>
      <c r="N19" s="148"/>
      <c r="O19" s="149"/>
      <c r="P19" s="239" t="s">
        <v>234</v>
      </c>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40"/>
      <c r="BC19" s="147"/>
      <c r="BD19" s="92">
        <v>6220021</v>
      </c>
      <c r="BE19" s="92" t="s">
        <v>233</v>
      </c>
      <c r="BF19" s="92" t="s">
        <v>122</v>
      </c>
      <c r="BG19" s="91">
        <v>1300</v>
      </c>
      <c r="BH19" s="90">
        <v>160</v>
      </c>
      <c r="BI19" s="90">
        <v>170</v>
      </c>
      <c r="BJ19" s="90">
        <v>180</v>
      </c>
      <c r="BK19" s="90">
        <v>170</v>
      </c>
      <c r="BL19" s="90">
        <v>180</v>
      </c>
      <c r="BM19" s="89">
        <v>190</v>
      </c>
      <c r="BN19" s="93" t="s">
        <v>54</v>
      </c>
      <c r="BP19" s="142"/>
      <c r="CK19" s="77"/>
    </row>
    <row r="20" spans="1:89" ht="13.5" customHeight="1" thickTop="1">
      <c r="A20" s="107"/>
      <c r="B20" s="82"/>
      <c r="C20" s="82"/>
      <c r="D20" s="82"/>
      <c r="E20" s="82"/>
      <c r="F20" s="150">
        <v>2</v>
      </c>
      <c r="G20" s="211" t="s">
        <v>232</v>
      </c>
      <c r="H20" s="211"/>
      <c r="I20" s="211"/>
      <c r="J20" s="211"/>
      <c r="K20" s="211"/>
      <c r="L20" s="211"/>
      <c r="M20" s="149"/>
      <c r="N20" s="148"/>
      <c r="O20" s="149"/>
      <c r="P20" s="147"/>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51"/>
      <c r="BC20" s="147"/>
      <c r="BD20" s="92">
        <v>6220022</v>
      </c>
      <c r="BE20" s="92" t="s">
        <v>231</v>
      </c>
      <c r="BF20" s="92" t="s">
        <v>122</v>
      </c>
      <c r="BG20" s="91">
        <v>1300</v>
      </c>
      <c r="BH20" s="90">
        <v>160</v>
      </c>
      <c r="BI20" s="90">
        <v>170</v>
      </c>
      <c r="BJ20" s="90">
        <v>180</v>
      </c>
      <c r="BK20" s="90">
        <v>170</v>
      </c>
      <c r="BL20" s="90">
        <v>180</v>
      </c>
      <c r="BM20" s="89">
        <v>190</v>
      </c>
      <c r="BN20" s="93" t="s">
        <v>54</v>
      </c>
      <c r="BP20" s="142"/>
      <c r="CK20" s="77"/>
    </row>
    <row r="21" spans="1:89" ht="13.5" customHeight="1">
      <c r="A21" s="107"/>
      <c r="B21" s="82"/>
      <c r="C21" s="82"/>
      <c r="D21" s="82"/>
      <c r="E21" s="82"/>
      <c r="F21" s="150">
        <v>3</v>
      </c>
      <c r="G21" s="211" t="s">
        <v>230</v>
      </c>
      <c r="H21" s="211"/>
      <c r="I21" s="211"/>
      <c r="J21" s="211"/>
      <c r="K21" s="211"/>
      <c r="L21" s="211"/>
      <c r="M21" s="149"/>
      <c r="N21" s="148"/>
      <c r="P21" s="147" t="s">
        <v>229</v>
      </c>
      <c r="Q21" s="108"/>
      <c r="R21" s="108"/>
      <c r="S21" s="108"/>
      <c r="T21" s="108"/>
      <c r="U21" s="108"/>
      <c r="V21" s="108"/>
      <c r="W21" s="108"/>
      <c r="X21" s="82"/>
      <c r="Y21" s="82"/>
      <c r="Z21" s="82"/>
      <c r="AA21" s="82"/>
      <c r="AB21" s="82"/>
      <c r="AC21" s="82"/>
      <c r="AD21" s="185"/>
      <c r="AE21" s="185"/>
      <c r="AF21" s="185"/>
      <c r="AG21" s="185"/>
      <c r="AH21" s="246" t="s">
        <v>204</v>
      </c>
      <c r="AI21" s="191"/>
      <c r="AJ21" s="191"/>
      <c r="AK21" s="191"/>
      <c r="AL21" s="191"/>
      <c r="AM21" s="191"/>
      <c r="AN21" s="191"/>
      <c r="AO21" s="116"/>
      <c r="AP21" s="191" t="s">
        <v>203</v>
      </c>
      <c r="AQ21" s="191"/>
      <c r="AR21" s="191"/>
      <c r="AS21" s="135"/>
      <c r="AT21" s="191" t="s">
        <v>202</v>
      </c>
      <c r="AU21" s="191"/>
      <c r="AV21" s="191"/>
      <c r="AW21" s="135"/>
      <c r="AX21" s="191" t="s">
        <v>201</v>
      </c>
      <c r="AY21" s="191"/>
      <c r="AZ21" s="191"/>
      <c r="BA21" s="230"/>
      <c r="BB21" s="146"/>
      <c r="BC21" s="152"/>
      <c r="BD21" s="92">
        <v>6220023</v>
      </c>
      <c r="BE21" s="92" t="s">
        <v>228</v>
      </c>
      <c r="BF21" s="92" t="s">
        <v>122</v>
      </c>
      <c r="BG21" s="91">
        <v>1300</v>
      </c>
      <c r="BH21" s="90">
        <v>160</v>
      </c>
      <c r="BI21" s="90">
        <v>170</v>
      </c>
      <c r="BJ21" s="90">
        <v>180</v>
      </c>
      <c r="BK21" s="90">
        <v>170</v>
      </c>
      <c r="BL21" s="90">
        <v>180</v>
      </c>
      <c r="BM21" s="89">
        <v>190</v>
      </c>
      <c r="BN21" s="93" t="s">
        <v>172</v>
      </c>
      <c r="BP21" s="142"/>
      <c r="CK21" s="77"/>
    </row>
    <row r="22" spans="1:89" ht="13.5" customHeight="1">
      <c r="A22" s="107"/>
      <c r="B22" s="82"/>
      <c r="C22" s="82"/>
      <c r="D22" s="82"/>
      <c r="E22" s="82"/>
      <c r="F22" s="82"/>
      <c r="G22" s="82"/>
      <c r="H22" s="82"/>
      <c r="I22" s="82"/>
      <c r="J22" s="82"/>
      <c r="K22" s="82"/>
      <c r="L22" s="82"/>
      <c r="M22" s="82"/>
      <c r="N22" s="106"/>
      <c r="P22" s="112"/>
      <c r="Q22" s="82"/>
      <c r="R22" s="82"/>
      <c r="S22" s="82"/>
      <c r="T22" s="82"/>
      <c r="U22" s="82"/>
      <c r="V22" s="82"/>
      <c r="W22" s="82"/>
      <c r="X22" s="108"/>
      <c r="Y22" s="108"/>
      <c r="Z22" s="108"/>
      <c r="AA22" s="108"/>
      <c r="AB22" s="108"/>
      <c r="AC22" s="108"/>
      <c r="AD22" s="259" t="s">
        <v>198</v>
      </c>
      <c r="AE22" s="246" t="s">
        <v>197</v>
      </c>
      <c r="AF22" s="191"/>
      <c r="AG22" s="230"/>
      <c r="AH22" s="247">
        <v>0</v>
      </c>
      <c r="AI22" s="248"/>
      <c r="AJ22" s="115" t="s">
        <v>178</v>
      </c>
      <c r="AK22" s="116" t="s">
        <v>181</v>
      </c>
      <c r="AL22" s="248">
        <v>10</v>
      </c>
      <c r="AM22" s="248"/>
      <c r="AN22" s="115" t="s">
        <v>178</v>
      </c>
      <c r="AO22" s="116" t="s">
        <v>179</v>
      </c>
      <c r="AP22" s="195">
        <f>IF(C15&lt;AH23,C15,AL22)</f>
        <v>10</v>
      </c>
      <c r="AQ22" s="195"/>
      <c r="AR22" s="115" t="s">
        <v>178</v>
      </c>
      <c r="AS22" s="116"/>
      <c r="AT22" s="195">
        <f>VLOOKUP($C$7,$BD$8:$BL$134,4,FALSE)</f>
        <v>1300</v>
      </c>
      <c r="AU22" s="195"/>
      <c r="AV22" s="135" t="s">
        <v>166</v>
      </c>
      <c r="AW22" s="116" t="s">
        <v>176</v>
      </c>
      <c r="AX22" s="195">
        <f>AT22</f>
        <v>1300</v>
      </c>
      <c r="AY22" s="195"/>
      <c r="AZ22" s="195"/>
      <c r="BA22" s="114" t="s">
        <v>166</v>
      </c>
      <c r="BB22" s="111"/>
      <c r="BC22" s="152"/>
      <c r="BD22" s="92">
        <v>6220024</v>
      </c>
      <c r="BE22" s="92" t="s">
        <v>227</v>
      </c>
      <c r="BF22" s="92" t="s">
        <v>122</v>
      </c>
      <c r="BG22" s="91">
        <v>1300</v>
      </c>
      <c r="BH22" s="90">
        <v>160</v>
      </c>
      <c r="BI22" s="90">
        <v>170</v>
      </c>
      <c r="BJ22" s="90">
        <v>180</v>
      </c>
      <c r="BK22" s="90">
        <v>170</v>
      </c>
      <c r="BL22" s="90">
        <v>180</v>
      </c>
      <c r="BM22" s="89">
        <v>190</v>
      </c>
      <c r="BN22" s="93" t="s">
        <v>54</v>
      </c>
      <c r="BP22" s="142"/>
      <c r="CK22" s="77"/>
    </row>
    <row r="23" spans="1:89" ht="13.5" customHeight="1">
      <c r="A23" s="145" t="s">
        <v>226</v>
      </c>
      <c r="B23" s="190" t="s">
        <v>225</v>
      </c>
      <c r="C23" s="190"/>
      <c r="D23" s="190"/>
      <c r="E23" s="190"/>
      <c r="F23" s="190"/>
      <c r="G23" s="190"/>
      <c r="H23" s="190"/>
      <c r="I23" s="190"/>
      <c r="J23" s="190"/>
      <c r="K23" s="190"/>
      <c r="L23" s="190"/>
      <c r="M23" s="190"/>
      <c r="N23" s="212"/>
      <c r="P23" s="112"/>
      <c r="Q23" s="82"/>
      <c r="R23" s="137"/>
      <c r="S23" s="137"/>
      <c r="T23" s="137"/>
      <c r="U23" s="137"/>
      <c r="V23" s="137"/>
      <c r="W23" s="82"/>
      <c r="X23" s="108"/>
      <c r="Y23" s="108"/>
      <c r="Z23" s="108"/>
      <c r="AA23" s="82"/>
      <c r="AB23" s="82"/>
      <c r="AC23" s="82"/>
      <c r="AD23" s="259"/>
      <c r="AE23" s="275" t="s">
        <v>195</v>
      </c>
      <c r="AF23" s="276"/>
      <c r="AG23" s="277"/>
      <c r="AH23" s="309">
        <v>11</v>
      </c>
      <c r="AI23" s="249"/>
      <c r="AJ23" s="133" t="s">
        <v>178</v>
      </c>
      <c r="AK23" s="131" t="s">
        <v>181</v>
      </c>
      <c r="AL23" s="249">
        <v>30</v>
      </c>
      <c r="AM23" s="249"/>
      <c r="AN23" s="133" t="s">
        <v>178</v>
      </c>
      <c r="AO23" s="131" t="s">
        <v>179</v>
      </c>
      <c r="AP23" s="207">
        <f>IF(C15&gt;AL22,C15-SUM(AP24:AQ25)-AL22,0)</f>
        <v>0</v>
      </c>
      <c r="AQ23" s="207"/>
      <c r="AR23" s="133" t="s">
        <v>178</v>
      </c>
      <c r="AS23" s="131" t="s">
        <v>177</v>
      </c>
      <c r="AT23" s="207">
        <f>VLOOKUP(C7,BD8:BM134,IF(OR(C11=13,C11=20),5,8),FALSE)</f>
        <v>160</v>
      </c>
      <c r="AU23" s="207"/>
      <c r="AV23" s="132" t="s">
        <v>166</v>
      </c>
      <c r="AW23" s="131" t="s">
        <v>176</v>
      </c>
      <c r="AX23" s="207">
        <f>AP23*AT23</f>
        <v>0</v>
      </c>
      <c r="AY23" s="207"/>
      <c r="AZ23" s="207"/>
      <c r="BA23" s="130" t="s">
        <v>166</v>
      </c>
      <c r="BB23" s="111"/>
      <c r="BC23" s="152"/>
      <c r="BD23" s="92">
        <v>6220025</v>
      </c>
      <c r="BE23" s="92" t="s">
        <v>224</v>
      </c>
      <c r="BF23" s="92" t="s">
        <v>122</v>
      </c>
      <c r="BG23" s="91">
        <v>1300</v>
      </c>
      <c r="BH23" s="90">
        <v>160</v>
      </c>
      <c r="BI23" s="90">
        <v>170</v>
      </c>
      <c r="BJ23" s="90">
        <v>180</v>
      </c>
      <c r="BK23" s="90">
        <v>170</v>
      </c>
      <c r="BL23" s="90">
        <v>180</v>
      </c>
      <c r="BM23" s="89">
        <v>190</v>
      </c>
      <c r="BN23" s="93" t="s">
        <v>54</v>
      </c>
      <c r="BP23" s="142"/>
      <c r="CK23" s="77"/>
    </row>
    <row r="24" spans="1:89" ht="13.5" customHeight="1" thickBot="1">
      <c r="A24" s="107"/>
      <c r="B24" s="82"/>
      <c r="C24" s="82"/>
      <c r="D24" s="82"/>
      <c r="E24" s="82"/>
      <c r="F24" s="82"/>
      <c r="G24" s="82"/>
      <c r="H24" s="82"/>
      <c r="I24" s="82"/>
      <c r="J24" s="82"/>
      <c r="K24" s="82"/>
      <c r="L24" s="82"/>
      <c r="M24" s="82"/>
      <c r="N24" s="106"/>
      <c r="P24" s="112"/>
      <c r="Q24" s="82"/>
      <c r="R24" s="137"/>
      <c r="S24" s="137"/>
      <c r="T24" s="137"/>
      <c r="U24" s="137"/>
      <c r="V24" s="137"/>
      <c r="W24" s="82"/>
      <c r="X24" s="108"/>
      <c r="Y24" s="108"/>
      <c r="Z24" s="108"/>
      <c r="AA24" s="82"/>
      <c r="AB24" s="82"/>
      <c r="AC24" s="82"/>
      <c r="AD24" s="259"/>
      <c r="AE24" s="278"/>
      <c r="AF24" s="279"/>
      <c r="AG24" s="280"/>
      <c r="AH24" s="228">
        <v>31</v>
      </c>
      <c r="AI24" s="229"/>
      <c r="AJ24" s="126" t="s">
        <v>178</v>
      </c>
      <c r="AK24" s="125" t="s">
        <v>181</v>
      </c>
      <c r="AL24" s="229">
        <v>100</v>
      </c>
      <c r="AM24" s="229"/>
      <c r="AN24" s="126" t="s">
        <v>178</v>
      </c>
      <c r="AO24" s="125" t="s">
        <v>179</v>
      </c>
      <c r="AP24" s="208">
        <f>IF(C15&gt;AL23,C15-SUM(AP25)-AL23,0)</f>
        <v>0</v>
      </c>
      <c r="AQ24" s="208"/>
      <c r="AR24" s="126" t="s">
        <v>178</v>
      </c>
      <c r="AS24" s="125" t="s">
        <v>177</v>
      </c>
      <c r="AT24" s="208">
        <f>VLOOKUP(C7,BD8:BM134,IF(OR(C11=13,C11=20),6,9),FALSE)</f>
        <v>170</v>
      </c>
      <c r="AU24" s="208"/>
      <c r="AV24" s="91" t="s">
        <v>166</v>
      </c>
      <c r="AW24" s="125" t="s">
        <v>176</v>
      </c>
      <c r="AX24" s="208">
        <f>AP24*AT24</f>
        <v>0</v>
      </c>
      <c r="AY24" s="208"/>
      <c r="AZ24" s="208"/>
      <c r="BA24" s="124" t="s">
        <v>166</v>
      </c>
      <c r="BB24" s="111"/>
      <c r="BC24" s="152"/>
      <c r="BD24" s="92">
        <v>6220031</v>
      </c>
      <c r="BE24" s="92" t="s">
        <v>223</v>
      </c>
      <c r="BF24" s="92" t="s">
        <v>122</v>
      </c>
      <c r="BG24" s="91">
        <v>1300</v>
      </c>
      <c r="BH24" s="90">
        <v>160</v>
      </c>
      <c r="BI24" s="90">
        <v>170</v>
      </c>
      <c r="BJ24" s="90">
        <v>180</v>
      </c>
      <c r="BK24" s="90">
        <v>170</v>
      </c>
      <c r="BL24" s="90">
        <v>180</v>
      </c>
      <c r="BM24" s="89">
        <v>190</v>
      </c>
      <c r="BN24" s="93" t="s">
        <v>222</v>
      </c>
      <c r="BP24" s="142"/>
      <c r="CK24" s="77"/>
    </row>
    <row r="25" spans="1:89" ht="13.5" customHeight="1" thickTop="1" thickBot="1">
      <c r="A25" s="107"/>
      <c r="B25" s="82"/>
      <c r="C25" s="144">
        <v>1</v>
      </c>
      <c r="D25" s="109" t="s">
        <v>221</v>
      </c>
      <c r="E25" s="82" t="str">
        <f>IF(OR(LEFT(E7,3)="美山町",C19=3),"←必ず１人以上を入力して下さい。","")</f>
        <v/>
      </c>
      <c r="F25" s="82"/>
      <c r="G25" s="82"/>
      <c r="H25" s="82"/>
      <c r="I25" s="82"/>
      <c r="J25" s="82"/>
      <c r="K25" s="82"/>
      <c r="L25" s="82"/>
      <c r="M25" s="82"/>
      <c r="N25" s="106"/>
      <c r="P25" s="143"/>
      <c r="Q25" s="109"/>
      <c r="R25" s="109"/>
      <c r="S25" s="109"/>
      <c r="T25" s="108"/>
      <c r="U25" s="108"/>
      <c r="V25" s="108"/>
      <c r="W25" s="108"/>
      <c r="X25" s="108"/>
      <c r="Y25" s="108"/>
      <c r="Z25" s="108"/>
      <c r="AA25" s="82"/>
      <c r="AB25" s="82"/>
      <c r="AC25" s="82"/>
      <c r="AD25" s="259"/>
      <c r="AE25" s="281"/>
      <c r="AF25" s="282"/>
      <c r="AG25" s="283"/>
      <c r="AH25" s="308">
        <v>101</v>
      </c>
      <c r="AI25" s="286"/>
      <c r="AJ25" s="123" t="s">
        <v>178</v>
      </c>
      <c r="AK25" s="122" t="s">
        <v>181</v>
      </c>
      <c r="AL25" s="286" t="s">
        <v>180</v>
      </c>
      <c r="AM25" s="286"/>
      <c r="AN25" s="123" t="s">
        <v>178</v>
      </c>
      <c r="AO25" s="122" t="s">
        <v>179</v>
      </c>
      <c r="AP25" s="231">
        <f>IF(C15&gt;AL24,C15-AL24,0)</f>
        <v>0</v>
      </c>
      <c r="AQ25" s="231"/>
      <c r="AR25" s="123" t="s">
        <v>178</v>
      </c>
      <c r="AS25" s="122" t="s">
        <v>177</v>
      </c>
      <c r="AT25" s="231">
        <f>VLOOKUP(C7,BD8:BM134,IF(OR(C11=13,C11=20),7,10),FALSE)</f>
        <v>180</v>
      </c>
      <c r="AU25" s="231"/>
      <c r="AV25" s="87" t="s">
        <v>166</v>
      </c>
      <c r="AW25" s="122" t="s">
        <v>176</v>
      </c>
      <c r="AX25" s="231">
        <f>AP25*AT25</f>
        <v>0</v>
      </c>
      <c r="AY25" s="231"/>
      <c r="AZ25" s="231"/>
      <c r="BA25" s="121" t="s">
        <v>166</v>
      </c>
      <c r="BB25" s="111"/>
      <c r="BC25" s="152"/>
      <c r="BD25" s="92">
        <v>6220032</v>
      </c>
      <c r="BE25" s="92" t="s">
        <v>220</v>
      </c>
      <c r="BF25" s="92" t="s">
        <v>122</v>
      </c>
      <c r="BG25" s="91">
        <v>1300</v>
      </c>
      <c r="BH25" s="90">
        <v>160</v>
      </c>
      <c r="BI25" s="90">
        <v>170</v>
      </c>
      <c r="BJ25" s="90">
        <v>180</v>
      </c>
      <c r="BK25" s="90">
        <v>170</v>
      </c>
      <c r="BL25" s="90">
        <v>180</v>
      </c>
      <c r="BM25" s="89">
        <v>190</v>
      </c>
      <c r="BN25" s="93" t="s">
        <v>172</v>
      </c>
      <c r="BP25" s="142"/>
      <c r="CK25" s="77"/>
    </row>
    <row r="26" spans="1:89" ht="13.5" customHeight="1" thickTop="1">
      <c r="A26" s="107"/>
      <c r="B26" s="82"/>
      <c r="C26" s="82"/>
      <c r="D26" s="82"/>
      <c r="E26" s="82"/>
      <c r="F26" s="82"/>
      <c r="G26" s="82"/>
      <c r="H26" s="82"/>
      <c r="I26" s="82"/>
      <c r="J26" s="82"/>
      <c r="K26" s="82"/>
      <c r="L26" s="82"/>
      <c r="M26" s="82"/>
      <c r="N26" s="106"/>
      <c r="O26" s="141"/>
      <c r="P26" s="112"/>
      <c r="Q26" s="82"/>
      <c r="R26" s="82"/>
      <c r="S26" s="82"/>
      <c r="T26" s="108"/>
      <c r="U26" s="108"/>
      <c r="V26" s="108"/>
      <c r="W26" s="108"/>
      <c r="X26" s="108"/>
      <c r="Y26" s="108"/>
      <c r="Z26" s="108"/>
      <c r="AA26" s="82"/>
      <c r="AB26" s="82"/>
      <c r="AC26" s="82"/>
      <c r="AD26" s="259"/>
      <c r="AE26" s="185" t="s">
        <v>219</v>
      </c>
      <c r="AF26" s="185"/>
      <c r="AG26" s="185"/>
      <c r="AH26" s="285"/>
      <c r="AI26" s="285"/>
      <c r="AJ26" s="285"/>
      <c r="AK26" s="285"/>
      <c r="AL26" s="285"/>
      <c r="AM26" s="285"/>
      <c r="AN26" s="285"/>
      <c r="AO26" s="285"/>
      <c r="AP26" s="285"/>
      <c r="AQ26" s="285"/>
      <c r="AR26" s="285"/>
      <c r="AS26" s="285"/>
      <c r="AT26" s="285"/>
      <c r="AU26" s="285"/>
      <c r="AV26" s="285"/>
      <c r="AW26" s="247"/>
      <c r="AX26" s="195">
        <f>SUM(AX22:AZ25)</f>
        <v>1300</v>
      </c>
      <c r="AY26" s="195"/>
      <c r="AZ26" s="195"/>
      <c r="BA26" s="114" t="s">
        <v>166</v>
      </c>
      <c r="BB26" s="111"/>
      <c r="BC26" s="112"/>
      <c r="BD26" s="92">
        <v>6220033</v>
      </c>
      <c r="BE26" s="92" t="s">
        <v>218</v>
      </c>
      <c r="BF26" s="92" t="s">
        <v>122</v>
      </c>
      <c r="BG26" s="91">
        <v>1300</v>
      </c>
      <c r="BH26" s="90">
        <v>160</v>
      </c>
      <c r="BI26" s="90">
        <v>170</v>
      </c>
      <c r="BJ26" s="90">
        <v>180</v>
      </c>
      <c r="BK26" s="90">
        <v>170</v>
      </c>
      <c r="BL26" s="90">
        <v>180</v>
      </c>
      <c r="BM26" s="89">
        <v>190</v>
      </c>
      <c r="BN26" s="93" t="s">
        <v>172</v>
      </c>
      <c r="CK26" s="77"/>
    </row>
    <row r="27" spans="1:89" ht="13.5" customHeight="1">
      <c r="A27" s="107"/>
      <c r="B27" s="82"/>
      <c r="C27" s="82"/>
      <c r="D27" s="82"/>
      <c r="E27" s="82"/>
      <c r="F27" s="82"/>
      <c r="G27" s="82"/>
      <c r="H27" s="82"/>
      <c r="I27" s="82"/>
      <c r="J27" s="82"/>
      <c r="K27" s="82"/>
      <c r="L27" s="82"/>
      <c r="M27" s="82"/>
      <c r="N27" s="106"/>
      <c r="P27" s="112"/>
      <c r="Q27" s="82"/>
      <c r="R27" s="82"/>
      <c r="S27" s="82"/>
      <c r="T27" s="108"/>
      <c r="U27" s="108"/>
      <c r="V27" s="108"/>
      <c r="W27" s="108"/>
      <c r="X27" s="108"/>
      <c r="Y27" s="108"/>
      <c r="Z27" s="108"/>
      <c r="AA27" s="82"/>
      <c r="AB27" s="82"/>
      <c r="AC27" s="82"/>
      <c r="AD27" s="259"/>
      <c r="AE27" s="202" t="s">
        <v>217</v>
      </c>
      <c r="AF27" s="203"/>
      <c r="AG27" s="204"/>
      <c r="AH27" s="253"/>
      <c r="AI27" s="253"/>
      <c r="AJ27" s="253"/>
      <c r="AK27" s="253"/>
      <c r="AL27" s="253"/>
      <c r="AM27" s="253"/>
      <c r="AN27" s="253"/>
      <c r="AO27" s="253"/>
      <c r="AP27" s="253"/>
      <c r="AQ27" s="253"/>
      <c r="AR27" s="253"/>
      <c r="AS27" s="253"/>
      <c r="AT27" s="253"/>
      <c r="AU27" s="253"/>
      <c r="AV27" s="253"/>
      <c r="AW27" s="254"/>
      <c r="AX27" s="235">
        <f>VLOOKUP(C11,BO3:BP11,2,FALSE)</f>
        <v>60</v>
      </c>
      <c r="AY27" s="236"/>
      <c r="AZ27" s="237"/>
      <c r="BA27" s="140" t="s">
        <v>166</v>
      </c>
      <c r="BB27" s="111"/>
      <c r="BC27" s="112"/>
      <c r="BD27" s="92">
        <v>6220034</v>
      </c>
      <c r="BE27" s="92" t="s">
        <v>216</v>
      </c>
      <c r="BF27" s="92" t="s">
        <v>122</v>
      </c>
      <c r="BG27" s="91">
        <v>1300</v>
      </c>
      <c r="BH27" s="90">
        <v>160</v>
      </c>
      <c r="BI27" s="90">
        <v>170</v>
      </c>
      <c r="BJ27" s="90">
        <v>180</v>
      </c>
      <c r="BK27" s="90">
        <v>170</v>
      </c>
      <c r="BL27" s="90">
        <v>180</v>
      </c>
      <c r="BM27" s="89">
        <v>190</v>
      </c>
      <c r="BN27" s="93" t="s">
        <v>172</v>
      </c>
    </row>
    <row r="28" spans="1:89" ht="13.5" customHeight="1">
      <c r="A28" s="139" t="s">
        <v>215</v>
      </c>
      <c r="B28" s="82"/>
      <c r="C28" s="138"/>
      <c r="D28" s="138"/>
      <c r="E28" s="138"/>
      <c r="F28" s="138"/>
      <c r="G28" s="138"/>
      <c r="H28" s="138"/>
      <c r="I28" s="138"/>
      <c r="J28" s="138"/>
      <c r="K28" s="138"/>
      <c r="L28" s="138"/>
      <c r="M28" s="82"/>
      <c r="N28" s="106"/>
      <c r="P28" s="112"/>
      <c r="Q28" s="82"/>
      <c r="R28" s="82"/>
      <c r="S28" s="82"/>
      <c r="T28" s="82"/>
      <c r="U28" s="82"/>
      <c r="V28" s="82"/>
      <c r="W28" s="82"/>
      <c r="X28" s="82"/>
      <c r="Y28" s="82"/>
      <c r="Z28" s="82"/>
      <c r="AA28" s="82"/>
      <c r="AB28" s="82"/>
      <c r="AC28" s="82"/>
      <c r="AD28" s="260"/>
      <c r="AE28" s="246" t="s">
        <v>174</v>
      </c>
      <c r="AF28" s="191"/>
      <c r="AG28" s="191"/>
      <c r="AH28" s="191"/>
      <c r="AI28" s="191"/>
      <c r="AJ28" s="191"/>
      <c r="AK28" s="191"/>
      <c r="AL28" s="191"/>
      <c r="AM28" s="191"/>
      <c r="AN28" s="191"/>
      <c r="AO28" s="191"/>
      <c r="AP28" s="191"/>
      <c r="AQ28" s="191"/>
      <c r="AR28" s="191"/>
      <c r="AS28" s="191"/>
      <c r="AT28" s="191"/>
      <c r="AU28" s="191"/>
      <c r="AV28" s="191"/>
      <c r="AW28" s="191"/>
      <c r="AX28" s="195">
        <f>SUM(AX26:AZ27)</f>
        <v>1360</v>
      </c>
      <c r="AY28" s="195"/>
      <c r="AZ28" s="195"/>
      <c r="BA28" s="114" t="s">
        <v>166</v>
      </c>
      <c r="BB28" s="111"/>
      <c r="BC28" s="112"/>
      <c r="BD28" s="92">
        <v>6220035</v>
      </c>
      <c r="BE28" s="92" t="s">
        <v>214</v>
      </c>
      <c r="BF28" s="92" t="s">
        <v>122</v>
      </c>
      <c r="BG28" s="91">
        <v>1300</v>
      </c>
      <c r="BH28" s="90">
        <v>160</v>
      </c>
      <c r="BI28" s="90">
        <v>170</v>
      </c>
      <c r="BJ28" s="90">
        <v>180</v>
      </c>
      <c r="BK28" s="90">
        <v>170</v>
      </c>
      <c r="BL28" s="90">
        <v>180</v>
      </c>
      <c r="BM28" s="89">
        <v>190</v>
      </c>
      <c r="BN28" s="93" t="s">
        <v>172</v>
      </c>
    </row>
    <row r="29" spans="1:89" ht="13.5" customHeight="1" thickBot="1">
      <c r="A29" s="107"/>
      <c r="B29" s="82"/>
      <c r="C29" s="82"/>
      <c r="D29" s="82"/>
      <c r="E29" s="82"/>
      <c r="F29" s="82"/>
      <c r="G29" s="82"/>
      <c r="H29" s="82"/>
      <c r="I29" s="82"/>
      <c r="J29" s="82"/>
      <c r="K29" s="82"/>
      <c r="L29" s="82"/>
      <c r="M29" s="82"/>
      <c r="N29" s="106"/>
      <c r="P29" s="112"/>
      <c r="Q29" s="82"/>
      <c r="R29" s="82"/>
      <c r="S29" s="82"/>
      <c r="T29" s="82"/>
      <c r="U29" s="82"/>
      <c r="V29" s="82"/>
      <c r="W29" s="82"/>
      <c r="X29" s="82"/>
      <c r="Y29" s="82"/>
      <c r="Z29" s="82"/>
      <c r="AA29" s="82"/>
      <c r="AB29" s="82"/>
      <c r="AC29" s="82"/>
      <c r="AD29" s="260"/>
      <c r="AE29" s="246" t="s">
        <v>170</v>
      </c>
      <c r="AF29" s="191"/>
      <c r="AG29" s="191"/>
      <c r="AH29" s="191"/>
      <c r="AI29" s="191"/>
      <c r="AJ29" s="191"/>
      <c r="AK29" s="191"/>
      <c r="AL29" s="191"/>
      <c r="AM29" s="191" t="s">
        <v>169</v>
      </c>
      <c r="AN29" s="191"/>
      <c r="AO29" s="191"/>
      <c r="AP29" s="191"/>
      <c r="AQ29" s="191"/>
      <c r="AR29" s="117" t="s">
        <v>168</v>
      </c>
      <c r="AS29" s="192">
        <f>ROUNDDOWN(AX28*J7,0)</f>
        <v>136</v>
      </c>
      <c r="AT29" s="193"/>
      <c r="AU29" s="194"/>
      <c r="AV29" s="116" t="s">
        <v>166</v>
      </c>
      <c r="AW29" s="115" t="s">
        <v>167</v>
      </c>
      <c r="AX29" s="195">
        <f>ROUNDDOWN(AX28+AS29,-1)</f>
        <v>1490</v>
      </c>
      <c r="AY29" s="195"/>
      <c r="AZ29" s="195"/>
      <c r="BA29" s="114" t="s">
        <v>166</v>
      </c>
      <c r="BB29" s="113" t="s">
        <v>213</v>
      </c>
      <c r="BC29" s="172"/>
      <c r="BD29" s="92">
        <v>6220036</v>
      </c>
      <c r="BE29" s="92" t="s">
        <v>212</v>
      </c>
      <c r="BF29" s="92" t="s">
        <v>122</v>
      </c>
      <c r="BG29" s="91">
        <v>1300</v>
      </c>
      <c r="BH29" s="90">
        <v>160</v>
      </c>
      <c r="BI29" s="90">
        <v>170</v>
      </c>
      <c r="BJ29" s="90">
        <v>180</v>
      </c>
      <c r="BK29" s="90">
        <v>170</v>
      </c>
      <c r="BL29" s="90">
        <v>180</v>
      </c>
      <c r="BM29" s="89">
        <v>190</v>
      </c>
      <c r="BN29" s="93" t="s">
        <v>54</v>
      </c>
    </row>
    <row r="30" spans="1:89" ht="13.5" customHeight="1">
      <c r="A30" s="107"/>
      <c r="B30" s="182" t="s">
        <v>211</v>
      </c>
      <c r="C30" s="183"/>
      <c r="D30" s="183"/>
      <c r="E30" s="183"/>
      <c r="F30" s="183"/>
      <c r="G30" s="183"/>
      <c r="H30" s="183" t="s">
        <v>198</v>
      </c>
      <c r="I30" s="183"/>
      <c r="J30" s="183"/>
      <c r="K30" s="183"/>
      <c r="L30" s="183"/>
      <c r="M30" s="210"/>
      <c r="N30" s="106"/>
      <c r="P30" s="11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111"/>
      <c r="BC30" s="112"/>
      <c r="BD30" s="92">
        <v>6220041</v>
      </c>
      <c r="BE30" s="92" t="s">
        <v>210</v>
      </c>
      <c r="BF30" s="92" t="s">
        <v>122</v>
      </c>
      <c r="BG30" s="91">
        <v>1300</v>
      </c>
      <c r="BH30" s="90">
        <v>160</v>
      </c>
      <c r="BI30" s="90">
        <v>170</v>
      </c>
      <c r="BJ30" s="90">
        <v>180</v>
      </c>
      <c r="BK30" s="90">
        <v>170</v>
      </c>
      <c r="BL30" s="90">
        <v>180</v>
      </c>
      <c r="BM30" s="89">
        <v>190</v>
      </c>
      <c r="BN30" s="93" t="s">
        <v>209</v>
      </c>
    </row>
    <row r="31" spans="1:89" ht="13.5" customHeight="1">
      <c r="A31" s="107"/>
      <c r="B31" s="184"/>
      <c r="C31" s="181"/>
      <c r="D31" s="181"/>
      <c r="E31" s="181"/>
      <c r="F31" s="181"/>
      <c r="G31" s="181"/>
      <c r="H31" s="181" t="s">
        <v>208</v>
      </c>
      <c r="I31" s="181"/>
      <c r="J31" s="181" t="s">
        <v>207</v>
      </c>
      <c r="K31" s="181"/>
      <c r="L31" s="181" t="s">
        <v>206</v>
      </c>
      <c r="M31" s="287"/>
      <c r="N31" s="106"/>
      <c r="P31" s="263" t="s">
        <v>205</v>
      </c>
      <c r="Q31" s="190"/>
      <c r="R31" s="190"/>
      <c r="S31" s="190"/>
      <c r="T31" s="190"/>
      <c r="U31" s="190"/>
      <c r="V31" s="190"/>
      <c r="W31" s="190"/>
      <c r="X31" s="82"/>
      <c r="Y31" s="82"/>
      <c r="Z31" s="82"/>
      <c r="AA31" s="82"/>
      <c r="AB31" s="82"/>
      <c r="AC31" s="82"/>
      <c r="AD31" s="185"/>
      <c r="AE31" s="185"/>
      <c r="AF31" s="185"/>
      <c r="AG31" s="185"/>
      <c r="AH31" s="191" t="s">
        <v>204</v>
      </c>
      <c r="AI31" s="191"/>
      <c r="AJ31" s="191"/>
      <c r="AK31" s="191"/>
      <c r="AL31" s="191"/>
      <c r="AM31" s="191"/>
      <c r="AN31" s="191"/>
      <c r="AO31" s="116"/>
      <c r="AP31" s="191" t="s">
        <v>203</v>
      </c>
      <c r="AQ31" s="191"/>
      <c r="AR31" s="191"/>
      <c r="AS31" s="135"/>
      <c r="AT31" s="191" t="s">
        <v>202</v>
      </c>
      <c r="AU31" s="191"/>
      <c r="AV31" s="191"/>
      <c r="AW31" s="135"/>
      <c r="AX31" s="191" t="s">
        <v>201</v>
      </c>
      <c r="AY31" s="191"/>
      <c r="AZ31" s="191"/>
      <c r="BA31" s="230"/>
      <c r="BB31" s="111"/>
      <c r="BC31" s="96"/>
      <c r="BD31" s="92">
        <v>6220042</v>
      </c>
      <c r="BE31" s="92" t="s">
        <v>200</v>
      </c>
      <c r="BF31" s="92" t="s">
        <v>122</v>
      </c>
      <c r="BG31" s="91">
        <v>1300</v>
      </c>
      <c r="BH31" s="90">
        <v>160</v>
      </c>
      <c r="BI31" s="90">
        <v>170</v>
      </c>
      <c r="BJ31" s="90">
        <v>180</v>
      </c>
      <c r="BK31" s="90">
        <v>170</v>
      </c>
      <c r="BL31" s="90">
        <v>180</v>
      </c>
      <c r="BM31" s="89">
        <v>190</v>
      </c>
      <c r="BN31" s="93" t="s">
        <v>54</v>
      </c>
      <c r="BO31" s="94"/>
      <c r="BP31" s="94"/>
    </row>
    <row r="32" spans="1:89" ht="13.5" customHeight="1">
      <c r="A32" s="107"/>
      <c r="B32" s="266" t="s">
        <v>199</v>
      </c>
      <c r="C32" s="267"/>
      <c r="D32" s="267"/>
      <c r="E32" s="267"/>
      <c r="F32" s="267"/>
      <c r="G32" s="267"/>
      <c r="H32" s="270">
        <f>AH16</f>
        <v>1490</v>
      </c>
      <c r="I32" s="272" t="s">
        <v>166</v>
      </c>
      <c r="J32" s="270">
        <f>AO16</f>
        <v>2200</v>
      </c>
      <c r="K32" s="272" t="s">
        <v>166</v>
      </c>
      <c r="L32" s="306">
        <f>SUM(H32,J32)</f>
        <v>3690</v>
      </c>
      <c r="M32" s="261" t="s">
        <v>166</v>
      </c>
      <c r="N32" s="106"/>
      <c r="P32" s="112"/>
      <c r="Q32" s="82"/>
      <c r="R32" s="137"/>
      <c r="S32" s="137"/>
      <c r="T32" s="137"/>
      <c r="U32" s="137"/>
      <c r="V32" s="137"/>
      <c r="W32" s="82"/>
      <c r="X32" s="82"/>
      <c r="Y32" s="82"/>
      <c r="Z32" s="82"/>
      <c r="AA32" s="82"/>
      <c r="AB32" s="82"/>
      <c r="AC32" s="82"/>
      <c r="AD32" s="259" t="s">
        <v>198</v>
      </c>
      <c r="AE32" s="246" t="s">
        <v>197</v>
      </c>
      <c r="AF32" s="191"/>
      <c r="AG32" s="230"/>
      <c r="AH32" s="255">
        <v>0</v>
      </c>
      <c r="AI32" s="255"/>
      <c r="AJ32" s="115" t="s">
        <v>178</v>
      </c>
      <c r="AK32" s="116" t="s">
        <v>181</v>
      </c>
      <c r="AL32" s="255">
        <v>0</v>
      </c>
      <c r="AM32" s="255"/>
      <c r="AN32" s="115" t="s">
        <v>178</v>
      </c>
      <c r="AO32" s="136"/>
      <c r="AP32" s="195">
        <v>0</v>
      </c>
      <c r="AQ32" s="195"/>
      <c r="AR32" s="115" t="s">
        <v>178</v>
      </c>
      <c r="AS32" s="116"/>
      <c r="AT32" s="195">
        <v>1000</v>
      </c>
      <c r="AU32" s="195"/>
      <c r="AV32" s="135" t="s">
        <v>166</v>
      </c>
      <c r="AW32" s="116" t="s">
        <v>176</v>
      </c>
      <c r="AX32" s="195">
        <f>AT32</f>
        <v>1000</v>
      </c>
      <c r="AY32" s="195"/>
      <c r="AZ32" s="195"/>
      <c r="BA32" s="114" t="s">
        <v>166</v>
      </c>
      <c r="BB32" s="111"/>
      <c r="BD32" s="92">
        <v>6220043</v>
      </c>
      <c r="BE32" s="92" t="s">
        <v>196</v>
      </c>
      <c r="BF32" s="92" t="s">
        <v>122</v>
      </c>
      <c r="BG32" s="91">
        <v>1300</v>
      </c>
      <c r="BH32" s="90">
        <v>160</v>
      </c>
      <c r="BI32" s="90">
        <v>170</v>
      </c>
      <c r="BJ32" s="90">
        <v>180</v>
      </c>
      <c r="BK32" s="90">
        <v>170</v>
      </c>
      <c r="BL32" s="90">
        <v>180</v>
      </c>
      <c r="BM32" s="89">
        <v>190</v>
      </c>
      <c r="BN32" s="93" t="s">
        <v>54</v>
      </c>
      <c r="BQ32" s="83"/>
    </row>
    <row r="33" spans="1:66" ht="13.5" customHeight="1" thickBot="1">
      <c r="A33" s="107"/>
      <c r="B33" s="268"/>
      <c r="C33" s="269"/>
      <c r="D33" s="269"/>
      <c r="E33" s="269"/>
      <c r="F33" s="269"/>
      <c r="G33" s="269"/>
      <c r="H33" s="271"/>
      <c r="I33" s="273"/>
      <c r="J33" s="271"/>
      <c r="K33" s="273"/>
      <c r="L33" s="307"/>
      <c r="M33" s="262"/>
      <c r="N33" s="106"/>
      <c r="P33" s="112"/>
      <c r="Q33" s="134"/>
      <c r="R33" s="82"/>
      <c r="S33" s="82"/>
      <c r="T33" s="82"/>
      <c r="U33" s="82"/>
      <c r="V33" s="82"/>
      <c r="W33" s="82"/>
      <c r="X33" s="82"/>
      <c r="Y33" s="82"/>
      <c r="Z33" s="82"/>
      <c r="AA33" s="82"/>
      <c r="AB33" s="82"/>
      <c r="AC33" s="82"/>
      <c r="AD33" s="259"/>
      <c r="AE33" s="196" t="s">
        <v>195</v>
      </c>
      <c r="AF33" s="197"/>
      <c r="AG33" s="198"/>
      <c r="AH33" s="205">
        <v>1</v>
      </c>
      <c r="AI33" s="206"/>
      <c r="AJ33" s="133" t="s">
        <v>178</v>
      </c>
      <c r="AK33" s="131" t="s">
        <v>181</v>
      </c>
      <c r="AL33" s="206">
        <v>10</v>
      </c>
      <c r="AM33" s="206"/>
      <c r="AN33" s="133" t="s">
        <v>178</v>
      </c>
      <c r="AO33" s="133" t="s">
        <v>179</v>
      </c>
      <c r="AP33" s="206">
        <f>IF(AND($Z$37&gt;=AH33,$Z$37&lt;=AL33),$Z$37,IF($Z$37=0,0,10))</f>
        <v>10</v>
      </c>
      <c r="AQ33" s="206"/>
      <c r="AR33" s="133" t="s">
        <v>178</v>
      </c>
      <c r="AS33" s="131" t="s">
        <v>177</v>
      </c>
      <c r="AT33" s="206">
        <v>100</v>
      </c>
      <c r="AU33" s="206"/>
      <c r="AV33" s="132" t="s">
        <v>166</v>
      </c>
      <c r="AW33" s="131" t="s">
        <v>156</v>
      </c>
      <c r="AX33" s="207">
        <f t="shared" ref="AX33:AX39" si="0">AP33*AT33</f>
        <v>1000</v>
      </c>
      <c r="AY33" s="207"/>
      <c r="AZ33" s="207"/>
      <c r="BA33" s="130" t="s">
        <v>166</v>
      </c>
      <c r="BB33" s="111"/>
      <c r="BC33" s="96"/>
      <c r="BD33" s="92">
        <v>6220044</v>
      </c>
      <c r="BE33" s="92" t="s">
        <v>194</v>
      </c>
      <c r="BF33" s="92" t="s">
        <v>122</v>
      </c>
      <c r="BG33" s="91">
        <v>1300</v>
      </c>
      <c r="BH33" s="90">
        <v>160</v>
      </c>
      <c r="BI33" s="90">
        <v>170</v>
      </c>
      <c r="BJ33" s="90">
        <v>180</v>
      </c>
      <c r="BK33" s="90">
        <v>170</v>
      </c>
      <c r="BL33" s="90">
        <v>180</v>
      </c>
      <c r="BM33" s="89">
        <v>190</v>
      </c>
      <c r="BN33" s="93" t="s">
        <v>172</v>
      </c>
    </row>
    <row r="34" spans="1:66" ht="13.5" customHeight="1">
      <c r="A34" s="107"/>
      <c r="B34" s="190"/>
      <c r="C34" s="190"/>
      <c r="D34" s="190"/>
      <c r="E34" s="190"/>
      <c r="F34" s="190"/>
      <c r="G34" s="190"/>
      <c r="H34" s="127"/>
      <c r="I34" s="82"/>
      <c r="J34" s="127"/>
      <c r="K34" s="82"/>
      <c r="L34" s="127"/>
      <c r="M34" s="82"/>
      <c r="N34" s="106"/>
      <c r="P34" s="112"/>
      <c r="Q34" s="82"/>
      <c r="R34" s="82"/>
      <c r="S34" s="82"/>
      <c r="T34" s="82"/>
      <c r="U34" s="82"/>
      <c r="V34" s="82"/>
      <c r="W34" s="82"/>
      <c r="X34" s="82"/>
      <c r="Y34" s="82"/>
      <c r="Z34" s="82"/>
      <c r="AA34" s="82"/>
      <c r="AB34" s="82"/>
      <c r="AC34" s="82"/>
      <c r="AD34" s="259"/>
      <c r="AE34" s="199"/>
      <c r="AF34" s="200"/>
      <c r="AG34" s="201"/>
      <c r="AH34" s="250">
        <v>11</v>
      </c>
      <c r="AI34" s="209"/>
      <c r="AJ34" s="126" t="s">
        <v>178</v>
      </c>
      <c r="AK34" s="125" t="s">
        <v>181</v>
      </c>
      <c r="AL34" s="209">
        <v>20</v>
      </c>
      <c r="AM34" s="209"/>
      <c r="AN34" s="126" t="s">
        <v>178</v>
      </c>
      <c r="AO34" s="126" t="s">
        <v>179</v>
      </c>
      <c r="AP34" s="209">
        <f>IF(AND($Z$37&gt;=AH34,$Z$37&lt;=AL34),$Z$37-10,IF($Z$37&gt;AL34,10,0))</f>
        <v>0</v>
      </c>
      <c r="AQ34" s="209"/>
      <c r="AR34" s="126" t="s">
        <v>178</v>
      </c>
      <c r="AS34" s="125" t="s">
        <v>177</v>
      </c>
      <c r="AT34" s="209">
        <v>120</v>
      </c>
      <c r="AU34" s="209"/>
      <c r="AV34" s="91" t="s">
        <v>166</v>
      </c>
      <c r="AW34" s="125" t="s">
        <v>176</v>
      </c>
      <c r="AX34" s="208">
        <f t="shared" si="0"/>
        <v>0</v>
      </c>
      <c r="AY34" s="208"/>
      <c r="AZ34" s="208"/>
      <c r="BA34" s="124" t="s">
        <v>166</v>
      </c>
      <c r="BB34" s="111"/>
      <c r="BC34" s="96"/>
      <c r="BD34" s="92">
        <v>6220045</v>
      </c>
      <c r="BE34" s="92" t="s">
        <v>193</v>
      </c>
      <c r="BF34" s="92" t="s">
        <v>122</v>
      </c>
      <c r="BG34" s="91">
        <v>1300</v>
      </c>
      <c r="BH34" s="90">
        <v>160</v>
      </c>
      <c r="BI34" s="90">
        <v>170</v>
      </c>
      <c r="BJ34" s="90">
        <v>180</v>
      </c>
      <c r="BK34" s="90">
        <v>170</v>
      </c>
      <c r="BL34" s="90">
        <v>180</v>
      </c>
      <c r="BM34" s="89">
        <v>190</v>
      </c>
      <c r="BN34" s="93" t="s">
        <v>172</v>
      </c>
    </row>
    <row r="35" spans="1:66" ht="13.5" customHeight="1">
      <c r="A35" s="107"/>
      <c r="B35" s="108" t="s">
        <v>192</v>
      </c>
      <c r="C35" s="108"/>
      <c r="D35" s="108"/>
      <c r="E35" s="108"/>
      <c r="F35" s="108"/>
      <c r="G35" s="108"/>
      <c r="H35" s="127"/>
      <c r="I35" s="82"/>
      <c r="J35" s="127"/>
      <c r="K35" s="82"/>
      <c r="L35" s="127"/>
      <c r="M35" s="82"/>
      <c r="N35" s="106"/>
      <c r="P35" s="112"/>
      <c r="Q35" s="95"/>
      <c r="R35" s="95"/>
      <c r="S35" s="82"/>
      <c r="T35" s="190" t="s">
        <v>191</v>
      </c>
      <c r="U35" s="190"/>
      <c r="V35" s="190"/>
      <c r="W35" s="190"/>
      <c r="X35" s="190"/>
      <c r="Y35" s="82" t="s">
        <v>176</v>
      </c>
      <c r="Z35" s="274">
        <f>C15</f>
        <v>10</v>
      </c>
      <c r="AA35" s="274"/>
      <c r="AB35" s="108" t="s">
        <v>178</v>
      </c>
      <c r="AC35" s="95"/>
      <c r="AD35" s="259"/>
      <c r="AE35" s="199"/>
      <c r="AF35" s="200"/>
      <c r="AG35" s="201"/>
      <c r="AH35" s="250">
        <v>21</v>
      </c>
      <c r="AI35" s="209"/>
      <c r="AJ35" s="126" t="s">
        <v>178</v>
      </c>
      <c r="AK35" s="125" t="s">
        <v>181</v>
      </c>
      <c r="AL35" s="209">
        <v>30</v>
      </c>
      <c r="AM35" s="209"/>
      <c r="AN35" s="126" t="s">
        <v>178</v>
      </c>
      <c r="AO35" s="126" t="s">
        <v>179</v>
      </c>
      <c r="AP35" s="209">
        <f>IF(AND($Z$37&gt;=AH35,$Z$37&lt;=AL35),$Z$37-20,IF($Z$37&gt;AL35,10,0))</f>
        <v>0</v>
      </c>
      <c r="AQ35" s="209"/>
      <c r="AR35" s="126" t="s">
        <v>178</v>
      </c>
      <c r="AS35" s="125" t="s">
        <v>177</v>
      </c>
      <c r="AT35" s="209">
        <v>140</v>
      </c>
      <c r="AU35" s="209"/>
      <c r="AV35" s="91" t="s">
        <v>166</v>
      </c>
      <c r="AW35" s="125" t="s">
        <v>176</v>
      </c>
      <c r="AX35" s="208">
        <f t="shared" si="0"/>
        <v>0</v>
      </c>
      <c r="AY35" s="208"/>
      <c r="AZ35" s="208"/>
      <c r="BA35" s="124" t="s">
        <v>166</v>
      </c>
      <c r="BB35" s="111"/>
      <c r="BD35" s="92">
        <v>6220046</v>
      </c>
      <c r="BE35" s="92" t="s">
        <v>190</v>
      </c>
      <c r="BF35" s="92" t="s">
        <v>122</v>
      </c>
      <c r="BG35" s="91">
        <v>1300</v>
      </c>
      <c r="BH35" s="90">
        <v>160</v>
      </c>
      <c r="BI35" s="90">
        <v>170</v>
      </c>
      <c r="BJ35" s="90">
        <v>180</v>
      </c>
      <c r="BK35" s="90">
        <v>170</v>
      </c>
      <c r="BL35" s="90">
        <v>180</v>
      </c>
      <c r="BM35" s="89">
        <v>190</v>
      </c>
      <c r="BN35" s="93" t="s">
        <v>172</v>
      </c>
    </row>
    <row r="36" spans="1:66" ht="13.5" customHeight="1">
      <c r="A36" s="107"/>
      <c r="B36" s="82"/>
      <c r="C36" s="82"/>
      <c r="D36" s="82"/>
      <c r="E36" s="82"/>
      <c r="F36" s="82"/>
      <c r="G36" s="82"/>
      <c r="H36" s="82"/>
      <c r="I36" s="82"/>
      <c r="J36" s="82"/>
      <c r="K36" s="82"/>
      <c r="L36" s="82"/>
      <c r="M36" s="82"/>
      <c r="N36" s="106"/>
      <c r="P36" s="112"/>
      <c r="Q36" s="82"/>
      <c r="R36" s="82"/>
      <c r="S36" s="129" t="s">
        <v>189</v>
      </c>
      <c r="T36" s="256" t="s">
        <v>157</v>
      </c>
      <c r="U36" s="256"/>
      <c r="V36" s="256"/>
      <c r="W36" s="256"/>
      <c r="X36" s="256"/>
      <c r="Y36" s="102" t="s">
        <v>176</v>
      </c>
      <c r="Z36" s="257">
        <f>IF(C19=3,ROUNDDOWN((((C25-1)*5)+10)/2,),0)</f>
        <v>0</v>
      </c>
      <c r="AA36" s="258"/>
      <c r="AB36" s="128" t="s">
        <v>178</v>
      </c>
      <c r="AC36" s="82"/>
      <c r="AD36" s="259"/>
      <c r="AE36" s="199"/>
      <c r="AF36" s="200"/>
      <c r="AG36" s="201"/>
      <c r="AH36" s="250">
        <v>31</v>
      </c>
      <c r="AI36" s="209"/>
      <c r="AJ36" s="126" t="s">
        <v>178</v>
      </c>
      <c r="AK36" s="125" t="s">
        <v>181</v>
      </c>
      <c r="AL36" s="209">
        <v>40</v>
      </c>
      <c r="AM36" s="209"/>
      <c r="AN36" s="126" t="s">
        <v>178</v>
      </c>
      <c r="AO36" s="126" t="s">
        <v>179</v>
      </c>
      <c r="AP36" s="209">
        <f>IF(AND($Z$37&gt;=AH36,$Z$37&lt;=AL36),$Z$37-30,IF($Z$37&gt;AL36,10,0))</f>
        <v>0</v>
      </c>
      <c r="AQ36" s="209"/>
      <c r="AR36" s="126" t="s">
        <v>178</v>
      </c>
      <c r="AS36" s="125" t="s">
        <v>177</v>
      </c>
      <c r="AT36" s="209">
        <v>160</v>
      </c>
      <c r="AU36" s="209"/>
      <c r="AV36" s="91" t="s">
        <v>166</v>
      </c>
      <c r="AW36" s="125" t="s">
        <v>176</v>
      </c>
      <c r="AX36" s="208">
        <f t="shared" si="0"/>
        <v>0</v>
      </c>
      <c r="AY36" s="208"/>
      <c r="AZ36" s="208"/>
      <c r="BA36" s="124" t="s">
        <v>166</v>
      </c>
      <c r="BB36" s="111"/>
      <c r="BD36" s="92">
        <v>6220047</v>
      </c>
      <c r="BE36" s="92" t="s">
        <v>188</v>
      </c>
      <c r="BF36" s="92" t="s">
        <v>122</v>
      </c>
      <c r="BG36" s="91">
        <v>1300</v>
      </c>
      <c r="BH36" s="90">
        <v>160</v>
      </c>
      <c r="BI36" s="90">
        <v>170</v>
      </c>
      <c r="BJ36" s="90">
        <v>180</v>
      </c>
      <c r="BK36" s="90">
        <v>170</v>
      </c>
      <c r="BL36" s="90">
        <v>180</v>
      </c>
      <c r="BM36" s="89">
        <v>190</v>
      </c>
      <c r="BN36" s="93" t="s">
        <v>172</v>
      </c>
    </row>
    <row r="37" spans="1:66" ht="13.5" customHeight="1">
      <c r="A37" s="107"/>
      <c r="B37" s="108"/>
      <c r="C37" s="108"/>
      <c r="D37" s="108"/>
      <c r="E37" s="108"/>
      <c r="F37" s="108"/>
      <c r="G37" s="108"/>
      <c r="H37" s="127"/>
      <c r="I37" s="82"/>
      <c r="J37" s="127"/>
      <c r="K37" s="82"/>
      <c r="L37" s="127"/>
      <c r="M37" s="82"/>
      <c r="N37" s="106"/>
      <c r="P37" s="112"/>
      <c r="Q37" s="82"/>
      <c r="R37" s="82"/>
      <c r="S37" s="82"/>
      <c r="T37" s="190" t="s">
        <v>187</v>
      </c>
      <c r="U37" s="190"/>
      <c r="V37" s="190"/>
      <c r="W37" s="190"/>
      <c r="X37" s="190"/>
      <c r="Y37" s="82" t="s">
        <v>176</v>
      </c>
      <c r="Z37" s="274">
        <f>SUM(Z35,Z36)</f>
        <v>10</v>
      </c>
      <c r="AA37" s="274"/>
      <c r="AB37" s="108" t="s">
        <v>178</v>
      </c>
      <c r="AC37" s="82"/>
      <c r="AD37" s="259"/>
      <c r="AE37" s="199"/>
      <c r="AF37" s="200"/>
      <c r="AG37" s="201"/>
      <c r="AH37" s="250">
        <v>41</v>
      </c>
      <c r="AI37" s="209"/>
      <c r="AJ37" s="126" t="s">
        <v>178</v>
      </c>
      <c r="AK37" s="125" t="s">
        <v>181</v>
      </c>
      <c r="AL37" s="209">
        <v>50</v>
      </c>
      <c r="AM37" s="209"/>
      <c r="AN37" s="126" t="s">
        <v>178</v>
      </c>
      <c r="AO37" s="126" t="s">
        <v>179</v>
      </c>
      <c r="AP37" s="209">
        <f>IF(AND($Z$37&gt;=AH37,$Z$37&lt;=AL37),$Z$37-40,IF($Z$37&gt;AL37,10,0))</f>
        <v>0</v>
      </c>
      <c r="AQ37" s="209"/>
      <c r="AR37" s="126" t="s">
        <v>178</v>
      </c>
      <c r="AS37" s="125" t="s">
        <v>177</v>
      </c>
      <c r="AT37" s="209">
        <v>180</v>
      </c>
      <c r="AU37" s="209"/>
      <c r="AV37" s="91" t="s">
        <v>166</v>
      </c>
      <c r="AW37" s="125" t="s">
        <v>176</v>
      </c>
      <c r="AX37" s="208">
        <f t="shared" si="0"/>
        <v>0</v>
      </c>
      <c r="AY37" s="208"/>
      <c r="AZ37" s="208"/>
      <c r="BA37" s="124" t="s">
        <v>166</v>
      </c>
      <c r="BB37" s="111"/>
      <c r="BD37" s="92">
        <v>6220051</v>
      </c>
      <c r="BE37" s="92" t="s">
        <v>186</v>
      </c>
      <c r="BF37" s="92" t="s">
        <v>122</v>
      </c>
      <c r="BG37" s="91">
        <v>1300</v>
      </c>
      <c r="BH37" s="90">
        <v>160</v>
      </c>
      <c r="BI37" s="90">
        <v>170</v>
      </c>
      <c r="BJ37" s="90">
        <v>180</v>
      </c>
      <c r="BK37" s="90">
        <v>170</v>
      </c>
      <c r="BL37" s="90">
        <v>180</v>
      </c>
      <c r="BM37" s="89">
        <v>190</v>
      </c>
      <c r="BN37" s="93" t="s">
        <v>172</v>
      </c>
    </row>
    <row r="38" spans="1:66" ht="13.5" customHeight="1">
      <c r="A38" s="107"/>
      <c r="B38" s="82" t="s">
        <v>185</v>
      </c>
      <c r="C38" s="108"/>
      <c r="D38" s="108"/>
      <c r="E38" s="108"/>
      <c r="F38" s="108"/>
      <c r="G38" s="108"/>
      <c r="H38" s="127"/>
      <c r="I38" s="82"/>
      <c r="J38" s="127"/>
      <c r="K38" s="82"/>
      <c r="L38" s="127"/>
      <c r="M38" s="82"/>
      <c r="N38" s="106"/>
      <c r="P38" s="112"/>
      <c r="Q38" s="82"/>
      <c r="R38" s="82"/>
      <c r="S38" s="82"/>
      <c r="T38" s="82"/>
      <c r="U38" s="82"/>
      <c r="V38" s="82"/>
      <c r="W38" s="82"/>
      <c r="X38" s="82"/>
      <c r="Y38" s="82"/>
      <c r="Z38" s="82"/>
      <c r="AA38" s="82"/>
      <c r="AB38" s="82"/>
      <c r="AC38" s="82"/>
      <c r="AD38" s="284"/>
      <c r="AE38" s="199"/>
      <c r="AF38" s="200"/>
      <c r="AG38" s="201"/>
      <c r="AH38" s="250">
        <v>51</v>
      </c>
      <c r="AI38" s="209"/>
      <c r="AJ38" s="126" t="s">
        <v>178</v>
      </c>
      <c r="AK38" s="125" t="s">
        <v>181</v>
      </c>
      <c r="AL38" s="209">
        <v>100</v>
      </c>
      <c r="AM38" s="209"/>
      <c r="AN38" s="126" t="s">
        <v>178</v>
      </c>
      <c r="AO38" s="126" t="s">
        <v>179</v>
      </c>
      <c r="AP38" s="209">
        <f>IF(AND($Z$37&gt;=AH38,$Z$37&lt;=AL38),$Z$37-50,IF($Z$37&gt;AL38,50,0))</f>
        <v>0</v>
      </c>
      <c r="AQ38" s="209"/>
      <c r="AR38" s="126" t="s">
        <v>178</v>
      </c>
      <c r="AS38" s="125" t="s">
        <v>177</v>
      </c>
      <c r="AT38" s="209">
        <v>200</v>
      </c>
      <c r="AU38" s="209"/>
      <c r="AV38" s="91" t="s">
        <v>166</v>
      </c>
      <c r="AW38" s="125" t="s">
        <v>176</v>
      </c>
      <c r="AX38" s="208">
        <f t="shared" si="0"/>
        <v>0</v>
      </c>
      <c r="AY38" s="208"/>
      <c r="AZ38" s="208"/>
      <c r="BA38" s="124" t="s">
        <v>166</v>
      </c>
      <c r="BB38" s="111"/>
      <c r="BD38" s="92">
        <v>6220052</v>
      </c>
      <c r="BE38" s="92" t="s">
        <v>184</v>
      </c>
      <c r="BF38" s="92" t="s">
        <v>122</v>
      </c>
      <c r="BG38" s="91">
        <v>1300</v>
      </c>
      <c r="BH38" s="90">
        <v>160</v>
      </c>
      <c r="BI38" s="90">
        <v>170</v>
      </c>
      <c r="BJ38" s="90">
        <v>180</v>
      </c>
      <c r="BK38" s="90">
        <v>170</v>
      </c>
      <c r="BL38" s="90">
        <v>180</v>
      </c>
      <c r="BM38" s="89">
        <v>190</v>
      </c>
      <c r="BN38" s="93" t="s">
        <v>172</v>
      </c>
    </row>
    <row r="39" spans="1:66" ht="13.5" customHeight="1">
      <c r="A39" s="107"/>
      <c r="B39" s="109" t="s">
        <v>183</v>
      </c>
      <c r="C39" s="264" t="s">
        <v>182</v>
      </c>
      <c r="D39" s="264"/>
      <c r="E39" s="264"/>
      <c r="F39" s="264"/>
      <c r="G39" s="264"/>
      <c r="H39" s="264"/>
      <c r="I39" s="264"/>
      <c r="J39" s="264"/>
      <c r="K39" s="264"/>
      <c r="L39" s="264"/>
      <c r="M39" s="264"/>
      <c r="N39" s="265"/>
      <c r="P39" s="112"/>
      <c r="Q39" s="82"/>
      <c r="R39" s="82"/>
      <c r="S39" s="82"/>
      <c r="T39" s="82"/>
      <c r="U39" s="82"/>
      <c r="V39" s="82"/>
      <c r="W39" s="82"/>
      <c r="X39" s="82"/>
      <c r="Y39" s="82"/>
      <c r="Z39" s="82"/>
      <c r="AA39" s="82"/>
      <c r="AB39" s="82"/>
      <c r="AC39" s="82"/>
      <c r="AD39" s="284"/>
      <c r="AE39" s="202"/>
      <c r="AF39" s="203"/>
      <c r="AG39" s="204"/>
      <c r="AH39" s="251">
        <v>101</v>
      </c>
      <c r="AI39" s="252"/>
      <c r="AJ39" s="123" t="s">
        <v>178</v>
      </c>
      <c r="AK39" s="122" t="s">
        <v>181</v>
      </c>
      <c r="AL39" s="286" t="s">
        <v>180</v>
      </c>
      <c r="AM39" s="286"/>
      <c r="AN39" s="123" t="s">
        <v>178</v>
      </c>
      <c r="AO39" s="123" t="s">
        <v>179</v>
      </c>
      <c r="AP39" s="252">
        <f>IF($Z$37&gt;=AH39,$Z$37-100,0)</f>
        <v>0</v>
      </c>
      <c r="AQ39" s="252"/>
      <c r="AR39" s="123" t="s">
        <v>178</v>
      </c>
      <c r="AS39" s="122" t="s">
        <v>177</v>
      </c>
      <c r="AT39" s="252">
        <v>220</v>
      </c>
      <c r="AU39" s="252"/>
      <c r="AV39" s="87" t="s">
        <v>166</v>
      </c>
      <c r="AW39" s="122" t="s">
        <v>176</v>
      </c>
      <c r="AX39" s="231">
        <f t="shared" si="0"/>
        <v>0</v>
      </c>
      <c r="AY39" s="231"/>
      <c r="AZ39" s="231"/>
      <c r="BA39" s="121" t="s">
        <v>166</v>
      </c>
      <c r="BB39" s="111"/>
      <c r="BD39" s="92">
        <v>6220053</v>
      </c>
      <c r="BE39" s="92" t="s">
        <v>175</v>
      </c>
      <c r="BF39" s="92" t="s">
        <v>122</v>
      </c>
      <c r="BG39" s="91">
        <v>1300</v>
      </c>
      <c r="BH39" s="90">
        <v>160</v>
      </c>
      <c r="BI39" s="90">
        <v>170</v>
      </c>
      <c r="BJ39" s="90">
        <v>180</v>
      </c>
      <c r="BK39" s="90">
        <v>170</v>
      </c>
      <c r="BL39" s="90">
        <v>180</v>
      </c>
      <c r="BM39" s="89">
        <v>190</v>
      </c>
      <c r="BN39" s="93" t="s">
        <v>172</v>
      </c>
    </row>
    <row r="40" spans="1:66" ht="13.5" customHeight="1">
      <c r="A40" s="107"/>
      <c r="B40" s="82"/>
      <c r="C40" s="264"/>
      <c r="D40" s="264"/>
      <c r="E40" s="264"/>
      <c r="F40" s="264"/>
      <c r="G40" s="264"/>
      <c r="H40" s="264"/>
      <c r="I40" s="264"/>
      <c r="J40" s="264"/>
      <c r="K40" s="264"/>
      <c r="L40" s="264"/>
      <c r="M40" s="264"/>
      <c r="N40" s="265"/>
      <c r="P40" s="112"/>
      <c r="Q40" s="82"/>
      <c r="R40" s="82"/>
      <c r="S40" s="82"/>
      <c r="T40" s="82"/>
      <c r="U40" s="82"/>
      <c r="V40" s="82"/>
      <c r="W40" s="82"/>
      <c r="X40" s="82"/>
      <c r="Y40" s="82"/>
      <c r="Z40" s="82"/>
      <c r="AA40" s="82"/>
      <c r="AB40" s="82"/>
      <c r="AC40" s="82"/>
      <c r="AD40" s="284"/>
      <c r="AE40" s="191" t="s">
        <v>174</v>
      </c>
      <c r="AF40" s="191"/>
      <c r="AG40" s="191"/>
      <c r="AH40" s="191"/>
      <c r="AI40" s="191"/>
      <c r="AJ40" s="191"/>
      <c r="AK40" s="191"/>
      <c r="AL40" s="191"/>
      <c r="AM40" s="191"/>
      <c r="AN40" s="191"/>
      <c r="AO40" s="191"/>
      <c r="AP40" s="191"/>
      <c r="AQ40" s="191"/>
      <c r="AR40" s="191"/>
      <c r="AS40" s="191"/>
      <c r="AT40" s="191"/>
      <c r="AU40" s="191"/>
      <c r="AV40" s="191"/>
      <c r="AW40" s="191"/>
      <c r="AX40" s="195">
        <f>SUM(AX32:AZ39)</f>
        <v>2000</v>
      </c>
      <c r="AY40" s="195"/>
      <c r="AZ40" s="195"/>
      <c r="BA40" s="114" t="s">
        <v>166</v>
      </c>
      <c r="BB40" s="120"/>
      <c r="BD40" s="92">
        <v>6220054</v>
      </c>
      <c r="BE40" s="92" t="s">
        <v>173</v>
      </c>
      <c r="BF40" s="92" t="s">
        <v>122</v>
      </c>
      <c r="BG40" s="91">
        <v>1300</v>
      </c>
      <c r="BH40" s="90">
        <v>160</v>
      </c>
      <c r="BI40" s="90">
        <v>170</v>
      </c>
      <c r="BJ40" s="90">
        <v>180</v>
      </c>
      <c r="BK40" s="90">
        <v>170</v>
      </c>
      <c r="BL40" s="90">
        <v>180</v>
      </c>
      <c r="BM40" s="89">
        <v>190</v>
      </c>
      <c r="BN40" s="93" t="s">
        <v>172</v>
      </c>
    </row>
    <row r="41" spans="1:66" ht="13.5" customHeight="1">
      <c r="A41" s="107"/>
      <c r="B41" s="82"/>
      <c r="C41" s="119"/>
      <c r="D41" s="82" t="s">
        <v>171</v>
      </c>
      <c r="E41" s="82"/>
      <c r="F41" s="119"/>
      <c r="G41" s="119"/>
      <c r="H41" s="119"/>
      <c r="I41" s="119"/>
      <c r="J41" s="119"/>
      <c r="K41" s="119"/>
      <c r="L41" s="119"/>
      <c r="M41" s="119"/>
      <c r="N41" s="118"/>
      <c r="P41" s="112"/>
      <c r="Q41" s="82"/>
      <c r="R41" s="82"/>
      <c r="S41" s="82"/>
      <c r="T41" s="82"/>
      <c r="U41" s="82"/>
      <c r="V41" s="82"/>
      <c r="W41" s="82"/>
      <c r="X41" s="82"/>
      <c r="Y41" s="82"/>
      <c r="Z41" s="82"/>
      <c r="AA41" s="82"/>
      <c r="AB41" s="82"/>
      <c r="AC41" s="82"/>
      <c r="AD41" s="284"/>
      <c r="AE41" s="246" t="s">
        <v>170</v>
      </c>
      <c r="AF41" s="191"/>
      <c r="AG41" s="191"/>
      <c r="AH41" s="191"/>
      <c r="AI41" s="191"/>
      <c r="AJ41" s="191"/>
      <c r="AK41" s="191"/>
      <c r="AL41" s="191"/>
      <c r="AM41" s="191" t="s">
        <v>169</v>
      </c>
      <c r="AN41" s="191"/>
      <c r="AO41" s="191"/>
      <c r="AP41" s="191"/>
      <c r="AQ41" s="191"/>
      <c r="AR41" s="117" t="s">
        <v>168</v>
      </c>
      <c r="AS41" s="192">
        <f>ROUNDDOWN(AX40*J7,0)</f>
        <v>200</v>
      </c>
      <c r="AT41" s="193"/>
      <c r="AU41" s="194"/>
      <c r="AV41" s="116" t="s">
        <v>166</v>
      </c>
      <c r="AW41" s="115" t="s">
        <v>167</v>
      </c>
      <c r="AX41" s="195">
        <f>ROUNDDOWN(AX40+AS41,-1)</f>
        <v>2200</v>
      </c>
      <c r="AY41" s="195"/>
      <c r="AZ41" s="195"/>
      <c r="BA41" s="114" t="s">
        <v>166</v>
      </c>
      <c r="BB41" s="113" t="s">
        <v>165</v>
      </c>
      <c r="BD41" s="92">
        <v>6220055</v>
      </c>
      <c r="BE41" s="92" t="s">
        <v>164</v>
      </c>
      <c r="BF41" s="92" t="s">
        <v>122</v>
      </c>
      <c r="BG41" s="91">
        <v>1300</v>
      </c>
      <c r="BH41" s="90">
        <v>160</v>
      </c>
      <c r="BI41" s="90">
        <v>170</v>
      </c>
      <c r="BJ41" s="90">
        <v>180</v>
      </c>
      <c r="BK41" s="90">
        <v>170</v>
      </c>
      <c r="BL41" s="90">
        <v>180</v>
      </c>
      <c r="BM41" s="89">
        <v>190</v>
      </c>
      <c r="BN41" s="93" t="s">
        <v>54</v>
      </c>
    </row>
    <row r="42" spans="1:66" ht="13.5" customHeight="1">
      <c r="A42" s="107"/>
      <c r="B42" s="82"/>
      <c r="C42" s="82"/>
      <c r="D42" s="82"/>
      <c r="E42" s="82" t="s">
        <v>163</v>
      </c>
      <c r="F42" s="82"/>
      <c r="G42" s="82"/>
      <c r="H42" s="82"/>
      <c r="I42" s="82"/>
      <c r="J42" s="82"/>
      <c r="K42" s="82"/>
      <c r="L42" s="82"/>
      <c r="M42" s="82"/>
      <c r="N42" s="106"/>
      <c r="P42" s="11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111"/>
      <c r="BD42" s="92">
        <v>6220056</v>
      </c>
      <c r="BE42" s="92" t="s">
        <v>162</v>
      </c>
      <c r="BF42" s="92" t="s">
        <v>122</v>
      </c>
      <c r="BG42" s="91">
        <v>1300</v>
      </c>
      <c r="BH42" s="90">
        <v>160</v>
      </c>
      <c r="BI42" s="90">
        <v>170</v>
      </c>
      <c r="BJ42" s="90">
        <v>180</v>
      </c>
      <c r="BK42" s="90">
        <v>170</v>
      </c>
      <c r="BL42" s="90">
        <v>180</v>
      </c>
      <c r="BM42" s="89">
        <v>190</v>
      </c>
      <c r="BN42" s="93" t="s">
        <v>54</v>
      </c>
    </row>
    <row r="43" spans="1:66" ht="13.5" customHeight="1">
      <c r="A43" s="107"/>
      <c r="B43" s="82"/>
      <c r="C43" s="82"/>
      <c r="D43" s="82" t="s">
        <v>161</v>
      </c>
      <c r="E43" s="82"/>
      <c r="F43" s="82"/>
      <c r="G43" s="82"/>
      <c r="H43" s="82"/>
      <c r="I43" s="82"/>
      <c r="J43" s="82"/>
      <c r="K43" s="82"/>
      <c r="L43" s="82"/>
      <c r="M43" s="82"/>
      <c r="N43" s="106"/>
      <c r="P43" s="105"/>
      <c r="Q43" s="82" t="s">
        <v>160</v>
      </c>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96"/>
      <c r="AU43" s="96"/>
      <c r="AV43" s="96"/>
      <c r="AW43" s="95"/>
      <c r="AX43" s="95"/>
      <c r="AY43" s="95"/>
      <c r="AZ43" s="95"/>
      <c r="BA43" s="95"/>
      <c r="BB43" s="104"/>
      <c r="BD43" s="92">
        <v>6220057</v>
      </c>
      <c r="BE43" s="92" t="s">
        <v>159</v>
      </c>
      <c r="BF43" s="92" t="s">
        <v>122</v>
      </c>
      <c r="BG43" s="91">
        <v>1300</v>
      </c>
      <c r="BH43" s="90">
        <v>160</v>
      </c>
      <c r="BI43" s="90">
        <v>170</v>
      </c>
      <c r="BJ43" s="90">
        <v>180</v>
      </c>
      <c r="BK43" s="90">
        <v>170</v>
      </c>
      <c r="BL43" s="90">
        <v>180</v>
      </c>
      <c r="BM43" s="89">
        <v>190</v>
      </c>
      <c r="BN43" s="93" t="s">
        <v>54</v>
      </c>
    </row>
    <row r="44" spans="1:66" ht="13.5" customHeight="1">
      <c r="A44" s="107"/>
      <c r="B44" s="82"/>
      <c r="C44" s="82"/>
      <c r="D44" s="82"/>
      <c r="E44" s="82" t="s">
        <v>158</v>
      </c>
      <c r="F44" s="82"/>
      <c r="G44" s="82"/>
      <c r="H44" s="82"/>
      <c r="I44" s="82"/>
      <c r="J44" s="82"/>
      <c r="K44" s="82"/>
      <c r="L44" s="82"/>
      <c r="M44" s="82"/>
      <c r="N44" s="106"/>
      <c r="P44" s="105"/>
      <c r="Q44" s="82"/>
      <c r="R44" s="200" t="s">
        <v>157</v>
      </c>
      <c r="S44" s="200"/>
      <c r="T44" s="200"/>
      <c r="U44" s="200"/>
      <c r="V44" s="200"/>
      <c r="W44" s="109" t="s">
        <v>156</v>
      </c>
      <c r="X44" s="109" t="s">
        <v>155</v>
      </c>
      <c r="Y44" s="200" t="s">
        <v>154</v>
      </c>
      <c r="Z44" s="200"/>
      <c r="AA44" s="200"/>
      <c r="AB44" s="110" t="s">
        <v>153</v>
      </c>
      <c r="AC44" s="109" t="s">
        <v>152</v>
      </c>
      <c r="AD44" s="200" t="s">
        <v>151</v>
      </c>
      <c r="AE44" s="200"/>
      <c r="AF44" s="200"/>
      <c r="AG44" s="109" t="s">
        <v>150</v>
      </c>
      <c r="AH44" s="200" t="s">
        <v>149</v>
      </c>
      <c r="AI44" s="200"/>
      <c r="AJ44" s="109" t="s">
        <v>148</v>
      </c>
      <c r="AK44" s="108" t="s">
        <v>145</v>
      </c>
      <c r="AL44" s="200" t="s">
        <v>147</v>
      </c>
      <c r="AM44" s="200"/>
      <c r="AN44" s="200"/>
      <c r="AO44" s="109" t="s">
        <v>146</v>
      </c>
      <c r="AP44" s="110" t="s">
        <v>145</v>
      </c>
      <c r="AQ44" s="200" t="s">
        <v>144</v>
      </c>
      <c r="AR44" s="200"/>
      <c r="AS44" s="200"/>
      <c r="AT44" s="82"/>
      <c r="AU44" s="82"/>
      <c r="AV44" s="82"/>
      <c r="AW44" s="95"/>
      <c r="AX44" s="95"/>
      <c r="AY44" s="95"/>
      <c r="AZ44" s="95"/>
      <c r="BA44" s="95"/>
      <c r="BB44" s="104"/>
      <c r="BD44" s="92">
        <v>6220058</v>
      </c>
      <c r="BE44" s="92" t="s">
        <v>143</v>
      </c>
      <c r="BF44" s="92" t="s">
        <v>122</v>
      </c>
      <c r="BG44" s="91">
        <v>1300</v>
      </c>
      <c r="BH44" s="90">
        <v>160</v>
      </c>
      <c r="BI44" s="90">
        <v>170</v>
      </c>
      <c r="BJ44" s="90">
        <v>180</v>
      </c>
      <c r="BK44" s="90">
        <v>170</v>
      </c>
      <c r="BL44" s="90">
        <v>180</v>
      </c>
      <c r="BM44" s="89">
        <v>190</v>
      </c>
      <c r="BN44" s="93" t="s">
        <v>54</v>
      </c>
    </row>
    <row r="45" spans="1:66" ht="13.5" customHeight="1">
      <c r="A45" s="107"/>
      <c r="B45" s="82"/>
      <c r="C45" s="82"/>
      <c r="D45" s="82"/>
      <c r="E45" s="82"/>
      <c r="F45" s="82"/>
      <c r="G45" s="82"/>
      <c r="H45" s="82"/>
      <c r="I45" s="82"/>
      <c r="J45" s="82"/>
      <c r="K45" s="82"/>
      <c r="L45" s="82"/>
      <c r="M45" s="82"/>
      <c r="N45" s="106"/>
      <c r="P45" s="105"/>
      <c r="Q45" s="82"/>
      <c r="R45" s="108"/>
      <c r="S45" s="108"/>
      <c r="T45" s="108"/>
      <c r="U45" s="108"/>
      <c r="V45" s="108"/>
      <c r="W45" s="109"/>
      <c r="X45" s="109"/>
      <c r="Y45" s="190">
        <v>10</v>
      </c>
      <c r="Z45" s="190"/>
      <c r="AA45" s="108" t="s">
        <v>142</v>
      </c>
      <c r="AB45" s="108"/>
      <c r="AC45" s="108"/>
      <c r="AD45" s="108"/>
      <c r="AE45" s="108"/>
      <c r="AF45" s="108"/>
      <c r="AG45" s="108"/>
      <c r="AH45" s="108"/>
      <c r="AI45" s="108"/>
      <c r="AJ45" s="108"/>
      <c r="AK45" s="108"/>
      <c r="AL45" s="190">
        <v>5</v>
      </c>
      <c r="AM45" s="190"/>
      <c r="AN45" s="108" t="s">
        <v>142</v>
      </c>
      <c r="AO45" s="108"/>
      <c r="AP45" s="108"/>
      <c r="AQ45" s="200" t="s">
        <v>141</v>
      </c>
      <c r="AR45" s="200"/>
      <c r="AS45" s="200"/>
      <c r="AT45" s="82"/>
      <c r="AU45" s="82"/>
      <c r="AV45" s="82"/>
      <c r="AW45" s="95"/>
      <c r="AX45" s="95"/>
      <c r="AY45" s="95"/>
      <c r="AZ45" s="95"/>
      <c r="BA45" s="95"/>
      <c r="BB45" s="104"/>
      <c r="BD45" s="92">
        <v>6220059</v>
      </c>
      <c r="BE45" s="92" t="s">
        <v>140</v>
      </c>
      <c r="BF45" s="92" t="s">
        <v>122</v>
      </c>
      <c r="BG45" s="91">
        <v>1300</v>
      </c>
      <c r="BH45" s="90">
        <v>160</v>
      </c>
      <c r="BI45" s="90">
        <v>170</v>
      </c>
      <c r="BJ45" s="90">
        <v>180</v>
      </c>
      <c r="BK45" s="90">
        <v>170</v>
      </c>
      <c r="BL45" s="90">
        <v>180</v>
      </c>
      <c r="BM45" s="89">
        <v>190</v>
      </c>
      <c r="BN45" s="93" t="s">
        <v>54</v>
      </c>
    </row>
    <row r="46" spans="1:66" ht="13.5" customHeight="1">
      <c r="A46" s="107"/>
      <c r="B46" s="82"/>
      <c r="C46" s="82"/>
      <c r="D46" s="82"/>
      <c r="E46" s="82"/>
      <c r="F46" s="82"/>
      <c r="G46" s="82"/>
      <c r="H46" s="82"/>
      <c r="I46" s="82"/>
      <c r="J46" s="82"/>
      <c r="K46" s="82"/>
      <c r="L46" s="82"/>
      <c r="M46" s="82"/>
      <c r="N46" s="106"/>
      <c r="P46" s="10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104"/>
      <c r="BD46" s="92">
        <v>6220061</v>
      </c>
      <c r="BE46" s="92" t="s">
        <v>139</v>
      </c>
      <c r="BF46" s="92" t="s">
        <v>122</v>
      </c>
      <c r="BG46" s="91">
        <v>1300</v>
      </c>
      <c r="BH46" s="90">
        <v>160</v>
      </c>
      <c r="BI46" s="90">
        <v>170</v>
      </c>
      <c r="BJ46" s="90">
        <v>180</v>
      </c>
      <c r="BK46" s="90">
        <v>170</v>
      </c>
      <c r="BL46" s="90">
        <v>180</v>
      </c>
      <c r="BM46" s="89">
        <v>190</v>
      </c>
      <c r="BN46" s="93" t="s">
        <v>54</v>
      </c>
    </row>
    <row r="47" spans="1:66" ht="13.5" customHeight="1" thickBot="1">
      <c r="A47" s="103"/>
      <c r="B47" s="102"/>
      <c r="C47" s="102"/>
      <c r="D47" s="102"/>
      <c r="E47" s="102"/>
      <c r="F47" s="102"/>
      <c r="G47" s="102"/>
      <c r="H47" s="102"/>
      <c r="I47" s="102"/>
      <c r="J47" s="102"/>
      <c r="K47" s="102"/>
      <c r="L47" s="102"/>
      <c r="M47" s="102"/>
      <c r="N47" s="101"/>
      <c r="P47" s="100"/>
      <c r="Q47" s="98"/>
      <c r="R47" s="98"/>
      <c r="S47" s="98"/>
      <c r="T47" s="98"/>
      <c r="U47" s="98"/>
      <c r="V47" s="98"/>
      <c r="W47" s="98"/>
      <c r="X47" s="98"/>
      <c r="Y47" s="98"/>
      <c r="Z47" s="98"/>
      <c r="AA47" s="98"/>
      <c r="AB47" s="99"/>
      <c r="AC47" s="99"/>
      <c r="AD47" s="99"/>
      <c r="AE47" s="99"/>
      <c r="AF47" s="99"/>
      <c r="AG47" s="99"/>
      <c r="AH47" s="99"/>
      <c r="AI47" s="99"/>
      <c r="AJ47" s="99"/>
      <c r="AK47" s="99"/>
      <c r="AL47" s="99"/>
      <c r="AM47" s="99"/>
      <c r="AN47" s="99"/>
      <c r="AO47" s="98"/>
      <c r="AP47" s="98"/>
      <c r="AQ47" s="98"/>
      <c r="AR47" s="98"/>
      <c r="AS47" s="98"/>
      <c r="AT47" s="98"/>
      <c r="AU47" s="98"/>
      <c r="AV47" s="98"/>
      <c r="AW47" s="98"/>
      <c r="AX47" s="98"/>
      <c r="AY47" s="98"/>
      <c r="AZ47" s="98"/>
      <c r="BA47" s="98"/>
      <c r="BB47" s="97"/>
      <c r="BD47" s="92">
        <v>6220062</v>
      </c>
      <c r="BE47" s="92" t="s">
        <v>138</v>
      </c>
      <c r="BF47" s="92" t="s">
        <v>122</v>
      </c>
      <c r="BG47" s="91">
        <v>1300</v>
      </c>
      <c r="BH47" s="90">
        <v>160</v>
      </c>
      <c r="BI47" s="90">
        <v>170</v>
      </c>
      <c r="BJ47" s="90">
        <v>180</v>
      </c>
      <c r="BK47" s="90">
        <v>170</v>
      </c>
      <c r="BL47" s="90">
        <v>180</v>
      </c>
      <c r="BM47" s="89">
        <v>190</v>
      </c>
      <c r="BN47" s="93" t="s">
        <v>54</v>
      </c>
    </row>
    <row r="48" spans="1:66" ht="13.5" customHeight="1">
      <c r="P48" s="82"/>
      <c r="Q48" s="82"/>
      <c r="R48" s="82"/>
      <c r="S48" s="82"/>
      <c r="T48" s="82"/>
      <c r="U48" s="82"/>
      <c r="V48" s="82"/>
      <c r="W48" s="82"/>
      <c r="X48" s="82"/>
      <c r="Y48" s="82"/>
      <c r="Z48" s="82"/>
      <c r="AA48" s="82"/>
      <c r="AO48" s="82"/>
      <c r="AP48" s="82"/>
      <c r="AQ48" s="82"/>
      <c r="AR48" s="82"/>
      <c r="AS48" s="82"/>
      <c r="AT48" s="82"/>
      <c r="AU48" s="82"/>
      <c r="AV48" s="82"/>
      <c r="AW48" s="82"/>
      <c r="AX48" s="82"/>
      <c r="AY48" s="82"/>
      <c r="AZ48" s="82"/>
      <c r="BA48" s="82"/>
      <c r="BC48" s="96"/>
      <c r="BD48" s="92">
        <v>6220066</v>
      </c>
      <c r="BE48" s="92" t="s">
        <v>137</v>
      </c>
      <c r="BF48" s="92" t="s">
        <v>122</v>
      </c>
      <c r="BG48" s="91">
        <v>1300</v>
      </c>
      <c r="BH48" s="90">
        <v>160</v>
      </c>
      <c r="BI48" s="90">
        <v>170</v>
      </c>
      <c r="BJ48" s="90">
        <v>180</v>
      </c>
      <c r="BK48" s="90">
        <v>170</v>
      </c>
      <c r="BL48" s="90">
        <v>180</v>
      </c>
      <c r="BM48" s="89">
        <v>190</v>
      </c>
      <c r="BN48" s="93" t="s">
        <v>54</v>
      </c>
    </row>
    <row r="49" spans="16:70" ht="13.5" customHeight="1">
      <c r="P49" s="82"/>
      <c r="Q49" s="82"/>
      <c r="R49" s="82"/>
      <c r="S49" s="82"/>
      <c r="T49" s="82"/>
      <c r="U49" s="82"/>
      <c r="V49" s="82"/>
      <c r="W49" s="82"/>
      <c r="X49" s="82"/>
      <c r="Y49" s="82"/>
      <c r="Z49" s="82"/>
      <c r="AA49" s="82"/>
      <c r="AO49" s="82"/>
      <c r="AP49" s="82"/>
      <c r="AQ49" s="82"/>
      <c r="AR49" s="82"/>
      <c r="AS49" s="82"/>
      <c r="AT49" s="82"/>
      <c r="AU49" s="82"/>
      <c r="AV49" s="82"/>
      <c r="AW49" s="82"/>
      <c r="AX49" s="82"/>
      <c r="AY49" s="82"/>
      <c r="AZ49" s="82"/>
      <c r="BA49" s="82"/>
      <c r="BD49" s="92">
        <v>6220063</v>
      </c>
      <c r="BE49" s="92" t="s">
        <v>136</v>
      </c>
      <c r="BF49" s="92" t="s">
        <v>48</v>
      </c>
      <c r="BG49" s="91">
        <v>1600</v>
      </c>
      <c r="BH49" s="90">
        <v>170</v>
      </c>
      <c r="BI49" s="90">
        <v>180</v>
      </c>
      <c r="BJ49" s="90">
        <v>190</v>
      </c>
      <c r="BK49" s="90">
        <v>180</v>
      </c>
      <c r="BL49" s="90">
        <v>190</v>
      </c>
      <c r="BM49" s="89">
        <v>200</v>
      </c>
      <c r="BN49" s="93" t="s">
        <v>54</v>
      </c>
    </row>
    <row r="50" spans="16:70" ht="13.5" customHeight="1">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C50" s="95"/>
      <c r="BD50" s="92">
        <v>6220064</v>
      </c>
      <c r="BE50" s="92" t="s">
        <v>135</v>
      </c>
      <c r="BF50" s="92" t="s">
        <v>48</v>
      </c>
      <c r="BG50" s="91">
        <v>1600</v>
      </c>
      <c r="BH50" s="90">
        <v>170</v>
      </c>
      <c r="BI50" s="90">
        <v>180</v>
      </c>
      <c r="BJ50" s="90">
        <v>190</v>
      </c>
      <c r="BK50" s="90">
        <v>180</v>
      </c>
      <c r="BL50" s="90">
        <v>190</v>
      </c>
      <c r="BM50" s="89">
        <v>200</v>
      </c>
      <c r="BN50" s="84" t="s">
        <v>47</v>
      </c>
    </row>
    <row r="51" spans="16:70" ht="13.5" customHeight="1">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C51" s="95"/>
      <c r="BD51" s="92">
        <v>6220065</v>
      </c>
      <c r="BE51" s="92" t="s">
        <v>134</v>
      </c>
      <c r="BF51" s="92" t="s">
        <v>48</v>
      </c>
      <c r="BG51" s="91">
        <v>1600</v>
      </c>
      <c r="BH51" s="90">
        <v>170</v>
      </c>
      <c r="BI51" s="90">
        <v>180</v>
      </c>
      <c r="BJ51" s="90">
        <v>190</v>
      </c>
      <c r="BK51" s="90">
        <v>180</v>
      </c>
      <c r="BL51" s="90">
        <v>190</v>
      </c>
      <c r="BM51" s="89">
        <v>200</v>
      </c>
      <c r="BN51" s="93" t="s">
        <v>54</v>
      </c>
      <c r="BR51" s="83"/>
    </row>
    <row r="52" spans="16:70" ht="13.5" customHeight="1">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C52" s="95"/>
      <c r="BD52" s="92">
        <v>6290141</v>
      </c>
      <c r="BE52" s="92" t="s">
        <v>133</v>
      </c>
      <c r="BF52" s="92" t="s">
        <v>122</v>
      </c>
      <c r="BG52" s="91">
        <v>1300</v>
      </c>
      <c r="BH52" s="90">
        <v>160</v>
      </c>
      <c r="BI52" s="90">
        <v>170</v>
      </c>
      <c r="BJ52" s="90">
        <v>180</v>
      </c>
      <c r="BK52" s="90">
        <v>170</v>
      </c>
      <c r="BL52" s="90">
        <v>180</v>
      </c>
      <c r="BM52" s="89">
        <v>190</v>
      </c>
      <c r="BN52" s="93" t="s">
        <v>54</v>
      </c>
    </row>
    <row r="53" spans="16:70" ht="13.5" customHeight="1">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C53" s="95"/>
      <c r="BD53" s="92">
        <v>6290151</v>
      </c>
      <c r="BE53" s="92" t="s">
        <v>132</v>
      </c>
      <c r="BF53" s="92" t="s">
        <v>122</v>
      </c>
      <c r="BG53" s="91">
        <v>1300</v>
      </c>
      <c r="BH53" s="90">
        <v>160</v>
      </c>
      <c r="BI53" s="90">
        <v>170</v>
      </c>
      <c r="BJ53" s="90">
        <v>180</v>
      </c>
      <c r="BK53" s="90">
        <v>170</v>
      </c>
      <c r="BL53" s="90">
        <v>180</v>
      </c>
      <c r="BM53" s="89">
        <v>190</v>
      </c>
      <c r="BN53" s="93" t="s">
        <v>54</v>
      </c>
    </row>
    <row r="54" spans="16:70" ht="13.5" customHeight="1">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C54" s="95"/>
      <c r="BD54" s="92">
        <v>6290152</v>
      </c>
      <c r="BE54" s="92" t="s">
        <v>131</v>
      </c>
      <c r="BF54" s="92" t="s">
        <v>122</v>
      </c>
      <c r="BG54" s="91">
        <v>1300</v>
      </c>
      <c r="BH54" s="90">
        <v>160</v>
      </c>
      <c r="BI54" s="90">
        <v>170</v>
      </c>
      <c r="BJ54" s="90">
        <v>180</v>
      </c>
      <c r="BK54" s="90">
        <v>170</v>
      </c>
      <c r="BL54" s="90">
        <v>180</v>
      </c>
      <c r="BM54" s="89">
        <v>190</v>
      </c>
      <c r="BN54" s="93" t="s">
        <v>54</v>
      </c>
    </row>
    <row r="55" spans="16:70" ht="13.5" customHeight="1">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C55" s="95"/>
      <c r="BD55" s="92">
        <v>6290153</v>
      </c>
      <c r="BE55" s="92" t="s">
        <v>130</v>
      </c>
      <c r="BF55" s="92" t="s">
        <v>122</v>
      </c>
      <c r="BG55" s="91">
        <v>1300</v>
      </c>
      <c r="BH55" s="90">
        <v>160</v>
      </c>
      <c r="BI55" s="90">
        <v>170</v>
      </c>
      <c r="BJ55" s="90">
        <v>180</v>
      </c>
      <c r="BK55" s="90">
        <v>170</v>
      </c>
      <c r="BL55" s="90">
        <v>180</v>
      </c>
      <c r="BM55" s="89">
        <v>190</v>
      </c>
      <c r="BN55" s="93" t="s">
        <v>54</v>
      </c>
    </row>
    <row r="56" spans="16:70" ht="13.5" customHeight="1">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D56" s="92">
        <v>6290154</v>
      </c>
      <c r="BE56" s="92" t="s">
        <v>129</v>
      </c>
      <c r="BF56" s="92" t="s">
        <v>122</v>
      </c>
      <c r="BG56" s="91">
        <v>1300</v>
      </c>
      <c r="BH56" s="90">
        <v>160</v>
      </c>
      <c r="BI56" s="90">
        <v>170</v>
      </c>
      <c r="BJ56" s="90">
        <v>180</v>
      </c>
      <c r="BK56" s="90">
        <v>170</v>
      </c>
      <c r="BL56" s="90">
        <v>180</v>
      </c>
      <c r="BM56" s="89">
        <v>190</v>
      </c>
      <c r="BN56" s="93" t="s">
        <v>54</v>
      </c>
    </row>
    <row r="57" spans="16:70" ht="13.5" customHeight="1">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D57" s="92">
        <v>6290161</v>
      </c>
      <c r="BE57" s="92" t="s">
        <v>128</v>
      </c>
      <c r="BF57" s="92" t="s">
        <v>122</v>
      </c>
      <c r="BG57" s="91">
        <v>1300</v>
      </c>
      <c r="BH57" s="90">
        <v>160</v>
      </c>
      <c r="BI57" s="90">
        <v>170</v>
      </c>
      <c r="BJ57" s="90">
        <v>180</v>
      </c>
      <c r="BK57" s="90">
        <v>170</v>
      </c>
      <c r="BL57" s="90">
        <v>180</v>
      </c>
      <c r="BM57" s="89">
        <v>190</v>
      </c>
      <c r="BN57" s="93" t="s">
        <v>54</v>
      </c>
    </row>
    <row r="58" spans="16:70" ht="13.5" customHeight="1">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D58" s="92">
        <v>6290162</v>
      </c>
      <c r="BE58" s="92" t="s">
        <v>127</v>
      </c>
      <c r="BF58" s="92" t="s">
        <v>122</v>
      </c>
      <c r="BG58" s="91">
        <v>1300</v>
      </c>
      <c r="BH58" s="90">
        <v>160</v>
      </c>
      <c r="BI58" s="90">
        <v>170</v>
      </c>
      <c r="BJ58" s="90">
        <v>180</v>
      </c>
      <c r="BK58" s="90">
        <v>170</v>
      </c>
      <c r="BL58" s="90">
        <v>180</v>
      </c>
      <c r="BM58" s="89">
        <v>190</v>
      </c>
      <c r="BN58" s="93" t="s">
        <v>54</v>
      </c>
    </row>
    <row r="59" spans="16:70" ht="13.5" customHeight="1">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D59" s="92">
        <v>6290163</v>
      </c>
      <c r="BE59" s="92" t="s">
        <v>126</v>
      </c>
      <c r="BF59" s="92" t="s">
        <v>122</v>
      </c>
      <c r="BG59" s="91">
        <v>1300</v>
      </c>
      <c r="BH59" s="90">
        <v>160</v>
      </c>
      <c r="BI59" s="90">
        <v>170</v>
      </c>
      <c r="BJ59" s="90">
        <v>180</v>
      </c>
      <c r="BK59" s="90">
        <v>170</v>
      </c>
      <c r="BL59" s="90">
        <v>180</v>
      </c>
      <c r="BM59" s="89">
        <v>190</v>
      </c>
      <c r="BN59" s="93" t="s">
        <v>54</v>
      </c>
    </row>
    <row r="60" spans="16:70" ht="13.5" customHeight="1">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D60" s="92">
        <v>6290164</v>
      </c>
      <c r="BE60" s="92" t="s">
        <v>125</v>
      </c>
      <c r="BF60" s="92" t="s">
        <v>122</v>
      </c>
      <c r="BG60" s="91">
        <v>1300</v>
      </c>
      <c r="BH60" s="90">
        <v>160</v>
      </c>
      <c r="BI60" s="90">
        <v>170</v>
      </c>
      <c r="BJ60" s="90">
        <v>180</v>
      </c>
      <c r="BK60" s="90">
        <v>170</v>
      </c>
      <c r="BL60" s="90">
        <v>180</v>
      </c>
      <c r="BM60" s="89">
        <v>190</v>
      </c>
      <c r="BN60" s="93" t="s">
        <v>54</v>
      </c>
    </row>
    <row r="61" spans="16:70" ht="13.5" customHeight="1">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D61" s="92">
        <v>6290165</v>
      </c>
      <c r="BE61" s="92" t="s">
        <v>124</v>
      </c>
      <c r="BF61" s="92" t="s">
        <v>122</v>
      </c>
      <c r="BG61" s="91">
        <v>1300</v>
      </c>
      <c r="BH61" s="90">
        <v>160</v>
      </c>
      <c r="BI61" s="90">
        <v>170</v>
      </c>
      <c r="BJ61" s="90">
        <v>180</v>
      </c>
      <c r="BK61" s="90">
        <v>170</v>
      </c>
      <c r="BL61" s="90">
        <v>180</v>
      </c>
      <c r="BM61" s="89">
        <v>190</v>
      </c>
      <c r="BN61" s="93" t="s">
        <v>54</v>
      </c>
    </row>
    <row r="62" spans="16:70" ht="13.5" customHeight="1">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D62" s="92">
        <v>6290166</v>
      </c>
      <c r="BE62" s="92" t="s">
        <v>123</v>
      </c>
      <c r="BF62" s="92" t="s">
        <v>122</v>
      </c>
      <c r="BG62" s="91">
        <v>1300</v>
      </c>
      <c r="BH62" s="90">
        <v>160</v>
      </c>
      <c r="BI62" s="90">
        <v>170</v>
      </c>
      <c r="BJ62" s="90">
        <v>180</v>
      </c>
      <c r="BK62" s="90">
        <v>170</v>
      </c>
      <c r="BL62" s="90">
        <v>180</v>
      </c>
      <c r="BM62" s="89">
        <v>190</v>
      </c>
      <c r="BN62" s="93" t="s">
        <v>54</v>
      </c>
    </row>
    <row r="63" spans="16:70" ht="13.5" customHeight="1">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D63" s="92">
        <v>6290101</v>
      </c>
      <c r="BE63" s="92" t="s">
        <v>121</v>
      </c>
      <c r="BF63" s="92" t="s">
        <v>48</v>
      </c>
      <c r="BG63" s="91">
        <v>1600</v>
      </c>
      <c r="BH63" s="90">
        <v>170</v>
      </c>
      <c r="BI63" s="90">
        <v>180</v>
      </c>
      <c r="BJ63" s="90">
        <v>190</v>
      </c>
      <c r="BK63" s="90">
        <v>180</v>
      </c>
      <c r="BL63" s="90">
        <v>190</v>
      </c>
      <c r="BM63" s="89">
        <v>200</v>
      </c>
      <c r="BN63" s="93" t="s">
        <v>54</v>
      </c>
    </row>
    <row r="64" spans="16:70" ht="13.5" customHeight="1">
      <c r="BD64" s="92">
        <v>6290102</v>
      </c>
      <c r="BE64" s="92" t="s">
        <v>120</v>
      </c>
      <c r="BF64" s="92" t="s">
        <v>48</v>
      </c>
      <c r="BG64" s="91">
        <v>1600</v>
      </c>
      <c r="BH64" s="90">
        <v>170</v>
      </c>
      <c r="BI64" s="90">
        <v>180</v>
      </c>
      <c r="BJ64" s="90">
        <v>190</v>
      </c>
      <c r="BK64" s="90">
        <v>180</v>
      </c>
      <c r="BL64" s="90">
        <v>190</v>
      </c>
      <c r="BM64" s="89">
        <v>200</v>
      </c>
      <c r="BN64" s="93" t="s">
        <v>54</v>
      </c>
      <c r="BO64" s="94"/>
      <c r="BP64" s="94"/>
    </row>
    <row r="65" spans="56:69" ht="13.5" customHeight="1">
      <c r="BD65" s="92">
        <v>6290103</v>
      </c>
      <c r="BE65" s="92" t="s">
        <v>119</v>
      </c>
      <c r="BF65" s="92" t="s">
        <v>48</v>
      </c>
      <c r="BG65" s="91">
        <v>1600</v>
      </c>
      <c r="BH65" s="90">
        <v>170</v>
      </c>
      <c r="BI65" s="90">
        <v>180</v>
      </c>
      <c r="BJ65" s="90">
        <v>190</v>
      </c>
      <c r="BK65" s="90">
        <v>180</v>
      </c>
      <c r="BL65" s="90">
        <v>190</v>
      </c>
      <c r="BM65" s="89">
        <v>200</v>
      </c>
      <c r="BN65" s="93" t="s">
        <v>54</v>
      </c>
      <c r="BQ65" s="83"/>
    </row>
    <row r="66" spans="56:69" ht="13.5" customHeight="1">
      <c r="BD66" s="92">
        <v>6290104</v>
      </c>
      <c r="BE66" s="92" t="s">
        <v>118</v>
      </c>
      <c r="BF66" s="92" t="s">
        <v>48</v>
      </c>
      <c r="BG66" s="91">
        <v>1600</v>
      </c>
      <c r="BH66" s="90">
        <v>170</v>
      </c>
      <c r="BI66" s="90">
        <v>180</v>
      </c>
      <c r="BJ66" s="90">
        <v>190</v>
      </c>
      <c r="BK66" s="90">
        <v>180</v>
      </c>
      <c r="BL66" s="90">
        <v>190</v>
      </c>
      <c r="BM66" s="89">
        <v>200</v>
      </c>
      <c r="BN66" s="93" t="s">
        <v>54</v>
      </c>
    </row>
    <row r="67" spans="56:69" ht="13.5" customHeight="1">
      <c r="BD67" s="92">
        <v>6290111</v>
      </c>
      <c r="BE67" s="92" t="s">
        <v>117</v>
      </c>
      <c r="BF67" s="92" t="s">
        <v>48</v>
      </c>
      <c r="BG67" s="91">
        <v>1600</v>
      </c>
      <c r="BH67" s="90">
        <v>170</v>
      </c>
      <c r="BI67" s="90">
        <v>180</v>
      </c>
      <c r="BJ67" s="90">
        <v>190</v>
      </c>
      <c r="BK67" s="90">
        <v>180</v>
      </c>
      <c r="BL67" s="90">
        <v>190</v>
      </c>
      <c r="BM67" s="89">
        <v>200</v>
      </c>
      <c r="BN67" s="93" t="s">
        <v>54</v>
      </c>
    </row>
    <row r="68" spans="56:69" ht="13.5" customHeight="1">
      <c r="BD68" s="92">
        <v>6290112</v>
      </c>
      <c r="BE68" s="92" t="s">
        <v>116</v>
      </c>
      <c r="BF68" s="92" t="s">
        <v>48</v>
      </c>
      <c r="BG68" s="91">
        <v>1600</v>
      </c>
      <c r="BH68" s="90">
        <v>170</v>
      </c>
      <c r="BI68" s="90">
        <v>180</v>
      </c>
      <c r="BJ68" s="90">
        <v>190</v>
      </c>
      <c r="BK68" s="90">
        <v>180</v>
      </c>
      <c r="BL68" s="90">
        <v>190</v>
      </c>
      <c r="BM68" s="89">
        <v>200</v>
      </c>
      <c r="BN68" s="93" t="s">
        <v>54</v>
      </c>
      <c r="BO68" s="94"/>
      <c r="BP68" s="94"/>
    </row>
    <row r="69" spans="56:69" ht="13.5" customHeight="1">
      <c r="BD69" s="92">
        <v>6290113</v>
      </c>
      <c r="BE69" s="92" t="s">
        <v>115</v>
      </c>
      <c r="BF69" s="92" t="s">
        <v>48</v>
      </c>
      <c r="BG69" s="91">
        <v>1600</v>
      </c>
      <c r="BH69" s="90">
        <v>170</v>
      </c>
      <c r="BI69" s="90">
        <v>180</v>
      </c>
      <c r="BJ69" s="90">
        <v>190</v>
      </c>
      <c r="BK69" s="90">
        <v>180</v>
      </c>
      <c r="BL69" s="90">
        <v>190</v>
      </c>
      <c r="BM69" s="89">
        <v>200</v>
      </c>
      <c r="BN69" s="93" t="s">
        <v>54</v>
      </c>
      <c r="BO69" s="94"/>
      <c r="BP69" s="94"/>
      <c r="BQ69" s="83"/>
    </row>
    <row r="70" spans="56:69" ht="13.5" customHeight="1">
      <c r="BD70" s="92">
        <v>6290114</v>
      </c>
      <c r="BE70" s="92" t="s">
        <v>114</v>
      </c>
      <c r="BF70" s="92" t="s">
        <v>48</v>
      </c>
      <c r="BG70" s="91">
        <v>1600</v>
      </c>
      <c r="BH70" s="90">
        <v>170</v>
      </c>
      <c r="BI70" s="90">
        <v>180</v>
      </c>
      <c r="BJ70" s="90">
        <v>190</v>
      </c>
      <c r="BK70" s="90">
        <v>180</v>
      </c>
      <c r="BL70" s="90">
        <v>190</v>
      </c>
      <c r="BM70" s="89">
        <v>200</v>
      </c>
      <c r="BN70" s="93" t="s">
        <v>54</v>
      </c>
      <c r="BO70" s="94"/>
      <c r="BP70" s="94"/>
      <c r="BQ70" s="83"/>
    </row>
    <row r="71" spans="56:69" ht="13.5" customHeight="1">
      <c r="BD71" s="92">
        <v>6290115</v>
      </c>
      <c r="BE71" s="92" t="s">
        <v>113</v>
      </c>
      <c r="BF71" s="92" t="s">
        <v>48</v>
      </c>
      <c r="BG71" s="91">
        <v>1600</v>
      </c>
      <c r="BH71" s="90">
        <v>170</v>
      </c>
      <c r="BI71" s="90">
        <v>180</v>
      </c>
      <c r="BJ71" s="90">
        <v>190</v>
      </c>
      <c r="BK71" s="90">
        <v>180</v>
      </c>
      <c r="BL71" s="90">
        <v>190</v>
      </c>
      <c r="BM71" s="89">
        <v>200</v>
      </c>
      <c r="BN71" s="93" t="s">
        <v>54</v>
      </c>
      <c r="BO71" s="94"/>
      <c r="BP71" s="94"/>
      <c r="BQ71" s="83"/>
    </row>
    <row r="72" spans="56:69" ht="13.5" customHeight="1">
      <c r="BD72" s="92">
        <v>6290121</v>
      </c>
      <c r="BE72" s="92" t="s">
        <v>112</v>
      </c>
      <c r="BF72" s="92" t="s">
        <v>48</v>
      </c>
      <c r="BG72" s="91">
        <v>1600</v>
      </c>
      <c r="BH72" s="90">
        <v>170</v>
      </c>
      <c r="BI72" s="90">
        <v>180</v>
      </c>
      <c r="BJ72" s="90">
        <v>190</v>
      </c>
      <c r="BK72" s="90">
        <v>180</v>
      </c>
      <c r="BL72" s="90">
        <v>190</v>
      </c>
      <c r="BM72" s="89">
        <v>200</v>
      </c>
      <c r="BN72" s="93" t="s">
        <v>54</v>
      </c>
      <c r="BO72" s="94"/>
      <c r="BP72" s="94"/>
      <c r="BQ72" s="83"/>
    </row>
    <row r="73" spans="56:69" ht="13.5" customHeight="1">
      <c r="BD73" s="92">
        <v>6290122</v>
      </c>
      <c r="BE73" s="92" t="s">
        <v>111</v>
      </c>
      <c r="BF73" s="92" t="s">
        <v>48</v>
      </c>
      <c r="BG73" s="91">
        <v>1600</v>
      </c>
      <c r="BH73" s="90">
        <v>170</v>
      </c>
      <c r="BI73" s="90">
        <v>180</v>
      </c>
      <c r="BJ73" s="90">
        <v>190</v>
      </c>
      <c r="BK73" s="90">
        <v>180</v>
      </c>
      <c r="BL73" s="90">
        <v>190</v>
      </c>
      <c r="BM73" s="89">
        <v>200</v>
      </c>
      <c r="BN73" s="93" t="s">
        <v>54</v>
      </c>
      <c r="BQ73" s="83"/>
    </row>
    <row r="74" spans="56:69" ht="13.5" customHeight="1">
      <c r="BD74" s="92">
        <v>6290131</v>
      </c>
      <c r="BE74" s="92" t="s">
        <v>110</v>
      </c>
      <c r="BF74" s="92" t="s">
        <v>48</v>
      </c>
      <c r="BG74" s="91">
        <v>1600</v>
      </c>
      <c r="BH74" s="90">
        <v>170</v>
      </c>
      <c r="BI74" s="90">
        <v>180</v>
      </c>
      <c r="BJ74" s="90">
        <v>190</v>
      </c>
      <c r="BK74" s="90">
        <v>180</v>
      </c>
      <c r="BL74" s="90">
        <v>190</v>
      </c>
      <c r="BM74" s="89">
        <v>200</v>
      </c>
      <c r="BN74" s="93" t="s">
        <v>54</v>
      </c>
      <c r="BO74" s="94"/>
      <c r="BP74" s="94"/>
    </row>
    <row r="75" spans="56:69" ht="13.5" customHeight="1">
      <c r="BD75" s="92">
        <v>6290132</v>
      </c>
      <c r="BE75" s="92" t="s">
        <v>109</v>
      </c>
      <c r="BF75" s="92" t="s">
        <v>48</v>
      </c>
      <c r="BG75" s="91">
        <v>1600</v>
      </c>
      <c r="BH75" s="90">
        <v>170</v>
      </c>
      <c r="BI75" s="90">
        <v>180</v>
      </c>
      <c r="BJ75" s="90">
        <v>190</v>
      </c>
      <c r="BK75" s="90">
        <v>180</v>
      </c>
      <c r="BL75" s="90">
        <v>190</v>
      </c>
      <c r="BM75" s="89">
        <v>200</v>
      </c>
      <c r="BN75" s="93" t="s">
        <v>54</v>
      </c>
      <c r="BO75" s="94"/>
      <c r="BP75" s="94"/>
      <c r="BQ75" s="83"/>
    </row>
    <row r="76" spans="56:69" ht="13.5" customHeight="1">
      <c r="BD76" s="92">
        <v>6290133</v>
      </c>
      <c r="BE76" s="92" t="s">
        <v>108</v>
      </c>
      <c r="BF76" s="92" t="s">
        <v>48</v>
      </c>
      <c r="BG76" s="91">
        <v>1600</v>
      </c>
      <c r="BH76" s="90">
        <v>170</v>
      </c>
      <c r="BI76" s="90">
        <v>180</v>
      </c>
      <c r="BJ76" s="90">
        <v>190</v>
      </c>
      <c r="BK76" s="90">
        <v>180</v>
      </c>
      <c r="BL76" s="90">
        <v>190</v>
      </c>
      <c r="BM76" s="89">
        <v>200</v>
      </c>
      <c r="BN76" s="93" t="s">
        <v>54</v>
      </c>
      <c r="BO76" s="94"/>
      <c r="BP76" s="94"/>
      <c r="BQ76" s="83"/>
    </row>
    <row r="77" spans="56:69" ht="13.5" customHeight="1">
      <c r="BD77" s="92">
        <v>6290134</v>
      </c>
      <c r="BE77" s="92" t="s">
        <v>107</v>
      </c>
      <c r="BF77" s="92" t="s">
        <v>48</v>
      </c>
      <c r="BG77" s="91">
        <v>1600</v>
      </c>
      <c r="BH77" s="90">
        <v>170</v>
      </c>
      <c r="BI77" s="90">
        <v>180</v>
      </c>
      <c r="BJ77" s="90">
        <v>190</v>
      </c>
      <c r="BK77" s="90">
        <v>180</v>
      </c>
      <c r="BL77" s="90">
        <v>190</v>
      </c>
      <c r="BM77" s="89">
        <v>200</v>
      </c>
      <c r="BN77" s="93" t="s">
        <v>54</v>
      </c>
      <c r="BO77" s="94"/>
      <c r="BP77" s="94"/>
      <c r="BQ77" s="83"/>
    </row>
    <row r="78" spans="56:69" ht="13.5" customHeight="1">
      <c r="BD78" s="92">
        <v>6290271</v>
      </c>
      <c r="BE78" s="92" t="s">
        <v>106</v>
      </c>
      <c r="BF78" s="92" t="s">
        <v>48</v>
      </c>
      <c r="BG78" s="91">
        <v>1600</v>
      </c>
      <c r="BH78" s="90">
        <v>170</v>
      </c>
      <c r="BI78" s="90">
        <v>180</v>
      </c>
      <c r="BJ78" s="90">
        <v>190</v>
      </c>
      <c r="BK78" s="90">
        <v>180</v>
      </c>
      <c r="BL78" s="90">
        <v>190</v>
      </c>
      <c r="BM78" s="89">
        <v>200</v>
      </c>
      <c r="BN78" s="93" t="s">
        <v>54</v>
      </c>
      <c r="BO78" s="94"/>
      <c r="BP78" s="94"/>
      <c r="BQ78" s="83"/>
    </row>
    <row r="79" spans="56:69" ht="13.5" customHeight="1">
      <c r="BD79" s="92">
        <v>6290301</v>
      </c>
      <c r="BE79" s="92" t="s">
        <v>105</v>
      </c>
      <c r="BF79" s="92" t="s">
        <v>48</v>
      </c>
      <c r="BG79" s="91">
        <v>1600</v>
      </c>
      <c r="BH79" s="90">
        <v>170</v>
      </c>
      <c r="BI79" s="90">
        <v>180</v>
      </c>
      <c r="BJ79" s="90">
        <v>190</v>
      </c>
      <c r="BK79" s="90">
        <v>180</v>
      </c>
      <c r="BL79" s="90">
        <v>190</v>
      </c>
      <c r="BM79" s="89">
        <v>200</v>
      </c>
      <c r="BN79" s="93" t="s">
        <v>54</v>
      </c>
      <c r="BO79" s="94"/>
      <c r="BP79" s="94"/>
      <c r="BQ79" s="83"/>
    </row>
    <row r="80" spans="56:69" ht="13.5" customHeight="1">
      <c r="BD80" s="92">
        <v>6290302</v>
      </c>
      <c r="BE80" s="92" t="s">
        <v>104</v>
      </c>
      <c r="BF80" s="92" t="s">
        <v>48</v>
      </c>
      <c r="BG80" s="91">
        <v>1600</v>
      </c>
      <c r="BH80" s="90">
        <v>170</v>
      </c>
      <c r="BI80" s="90">
        <v>180</v>
      </c>
      <c r="BJ80" s="90">
        <v>190</v>
      </c>
      <c r="BK80" s="90">
        <v>180</v>
      </c>
      <c r="BL80" s="90">
        <v>190</v>
      </c>
      <c r="BM80" s="89">
        <v>200</v>
      </c>
      <c r="BN80" s="93" t="s">
        <v>54</v>
      </c>
      <c r="BQ80" s="83"/>
    </row>
    <row r="81" spans="56:70" ht="13.5" customHeight="1">
      <c r="BD81" s="92">
        <v>6290311</v>
      </c>
      <c r="BE81" s="92" t="s">
        <v>103</v>
      </c>
      <c r="BF81" s="92" t="s">
        <v>48</v>
      </c>
      <c r="BG81" s="91">
        <v>1600</v>
      </c>
      <c r="BH81" s="90">
        <v>170</v>
      </c>
      <c r="BI81" s="90">
        <v>180</v>
      </c>
      <c r="BJ81" s="90">
        <v>190</v>
      </c>
      <c r="BK81" s="90">
        <v>180</v>
      </c>
      <c r="BL81" s="90">
        <v>190</v>
      </c>
      <c r="BM81" s="89">
        <v>200</v>
      </c>
      <c r="BN81" s="93" t="s">
        <v>54</v>
      </c>
    </row>
    <row r="82" spans="56:70" ht="13.5" customHeight="1">
      <c r="BD82" s="92">
        <v>6290312</v>
      </c>
      <c r="BE82" s="92" t="s">
        <v>102</v>
      </c>
      <c r="BF82" s="92" t="s">
        <v>48</v>
      </c>
      <c r="BG82" s="91">
        <v>1600</v>
      </c>
      <c r="BH82" s="90">
        <v>170</v>
      </c>
      <c r="BI82" s="90">
        <v>180</v>
      </c>
      <c r="BJ82" s="90">
        <v>190</v>
      </c>
      <c r="BK82" s="90">
        <v>180</v>
      </c>
      <c r="BL82" s="90">
        <v>190</v>
      </c>
      <c r="BM82" s="89">
        <v>200</v>
      </c>
      <c r="BN82" s="93" t="s">
        <v>54</v>
      </c>
      <c r="BO82" s="94"/>
      <c r="BP82" s="94"/>
    </row>
    <row r="83" spans="56:70" ht="13.5" customHeight="1">
      <c r="BD83" s="92">
        <v>6290313</v>
      </c>
      <c r="BE83" s="92" t="s">
        <v>101</v>
      </c>
      <c r="BF83" s="92" t="s">
        <v>48</v>
      </c>
      <c r="BG83" s="91">
        <v>1600</v>
      </c>
      <c r="BH83" s="90">
        <v>170</v>
      </c>
      <c r="BI83" s="90">
        <v>180</v>
      </c>
      <c r="BJ83" s="90">
        <v>190</v>
      </c>
      <c r="BK83" s="90">
        <v>180</v>
      </c>
      <c r="BL83" s="90">
        <v>190</v>
      </c>
      <c r="BM83" s="89">
        <v>200</v>
      </c>
      <c r="BN83" s="84" t="s">
        <v>47</v>
      </c>
      <c r="BO83" s="94"/>
      <c r="BP83" s="94"/>
      <c r="BQ83" s="83"/>
    </row>
    <row r="84" spans="56:70" ht="13.5" customHeight="1">
      <c r="BD84" s="92">
        <v>6290321</v>
      </c>
      <c r="BE84" s="92" t="s">
        <v>100</v>
      </c>
      <c r="BF84" s="92" t="s">
        <v>48</v>
      </c>
      <c r="BG84" s="91">
        <v>1600</v>
      </c>
      <c r="BH84" s="90">
        <v>170</v>
      </c>
      <c r="BI84" s="90">
        <v>180</v>
      </c>
      <c r="BJ84" s="90">
        <v>190</v>
      </c>
      <c r="BK84" s="90">
        <v>180</v>
      </c>
      <c r="BL84" s="90">
        <v>190</v>
      </c>
      <c r="BM84" s="89">
        <v>200</v>
      </c>
      <c r="BN84" s="93" t="s">
        <v>54</v>
      </c>
      <c r="BO84" s="94"/>
      <c r="BP84" s="94"/>
      <c r="BQ84" s="83"/>
      <c r="BR84" s="83"/>
    </row>
    <row r="85" spans="56:70" ht="13.5" customHeight="1">
      <c r="BD85" s="92">
        <v>6290322</v>
      </c>
      <c r="BE85" s="92" t="s">
        <v>99</v>
      </c>
      <c r="BF85" s="92" t="s">
        <v>48</v>
      </c>
      <c r="BG85" s="91">
        <v>1600</v>
      </c>
      <c r="BH85" s="90">
        <v>170</v>
      </c>
      <c r="BI85" s="90">
        <v>180</v>
      </c>
      <c r="BJ85" s="90">
        <v>190</v>
      </c>
      <c r="BK85" s="90">
        <v>180</v>
      </c>
      <c r="BL85" s="90">
        <v>190</v>
      </c>
      <c r="BM85" s="89">
        <v>200</v>
      </c>
      <c r="BN85" s="93" t="s">
        <v>54</v>
      </c>
      <c r="BQ85" s="83"/>
    </row>
    <row r="86" spans="56:70" ht="13.5" customHeight="1">
      <c r="BD86" s="92">
        <v>6290323</v>
      </c>
      <c r="BE86" s="92" t="s">
        <v>98</v>
      </c>
      <c r="BF86" s="92" t="s">
        <v>48</v>
      </c>
      <c r="BG86" s="91">
        <v>1600</v>
      </c>
      <c r="BH86" s="90">
        <v>170</v>
      </c>
      <c r="BI86" s="90">
        <v>180</v>
      </c>
      <c r="BJ86" s="90">
        <v>190</v>
      </c>
      <c r="BK86" s="90">
        <v>180</v>
      </c>
      <c r="BL86" s="90">
        <v>190</v>
      </c>
      <c r="BM86" s="89">
        <v>200</v>
      </c>
      <c r="BN86" s="93" t="s">
        <v>54</v>
      </c>
    </row>
    <row r="87" spans="56:70" ht="13.5" customHeight="1">
      <c r="BD87" s="92">
        <v>6290331</v>
      </c>
      <c r="BE87" s="92" t="s">
        <v>97</v>
      </c>
      <c r="BF87" s="92" t="s">
        <v>48</v>
      </c>
      <c r="BG87" s="91">
        <v>1600</v>
      </c>
      <c r="BH87" s="90">
        <v>170</v>
      </c>
      <c r="BI87" s="90">
        <v>180</v>
      </c>
      <c r="BJ87" s="90">
        <v>190</v>
      </c>
      <c r="BK87" s="90">
        <v>180</v>
      </c>
      <c r="BL87" s="90">
        <v>190</v>
      </c>
      <c r="BM87" s="89">
        <v>200</v>
      </c>
      <c r="BN87" s="84" t="s">
        <v>47</v>
      </c>
      <c r="BO87" s="94"/>
      <c r="BP87" s="94"/>
    </row>
    <row r="88" spans="56:70" ht="13.5" customHeight="1">
      <c r="BD88" s="92">
        <v>6290332</v>
      </c>
      <c r="BE88" s="92" t="s">
        <v>96</v>
      </c>
      <c r="BF88" s="92" t="s">
        <v>48</v>
      </c>
      <c r="BG88" s="91">
        <v>1600</v>
      </c>
      <c r="BH88" s="90">
        <v>170</v>
      </c>
      <c r="BI88" s="90">
        <v>180</v>
      </c>
      <c r="BJ88" s="90">
        <v>190</v>
      </c>
      <c r="BK88" s="90">
        <v>180</v>
      </c>
      <c r="BL88" s="90">
        <v>190</v>
      </c>
      <c r="BM88" s="89">
        <v>200</v>
      </c>
      <c r="BN88" s="84" t="s">
        <v>47</v>
      </c>
      <c r="BO88" s="94"/>
      <c r="BP88" s="94"/>
      <c r="BQ88" s="83"/>
      <c r="BR88" s="83"/>
    </row>
    <row r="89" spans="56:70" ht="13.5" customHeight="1">
      <c r="BD89" s="92">
        <v>6290333</v>
      </c>
      <c r="BE89" s="92" t="s">
        <v>95</v>
      </c>
      <c r="BF89" s="92" t="s">
        <v>48</v>
      </c>
      <c r="BG89" s="91">
        <v>1600</v>
      </c>
      <c r="BH89" s="90">
        <v>170</v>
      </c>
      <c r="BI89" s="90">
        <v>180</v>
      </c>
      <c r="BJ89" s="90">
        <v>190</v>
      </c>
      <c r="BK89" s="90">
        <v>180</v>
      </c>
      <c r="BL89" s="90">
        <v>190</v>
      </c>
      <c r="BM89" s="89">
        <v>200</v>
      </c>
      <c r="BN89" s="84" t="s">
        <v>47</v>
      </c>
      <c r="BO89" s="94"/>
      <c r="BP89" s="94"/>
      <c r="BQ89" s="83"/>
      <c r="BR89" s="83"/>
    </row>
    <row r="90" spans="56:70" ht="13.5" customHeight="1">
      <c r="BD90" s="92">
        <v>6290334</v>
      </c>
      <c r="BE90" s="92" t="s">
        <v>94</v>
      </c>
      <c r="BF90" s="92" t="s">
        <v>48</v>
      </c>
      <c r="BG90" s="91">
        <v>1600</v>
      </c>
      <c r="BH90" s="90">
        <v>170</v>
      </c>
      <c r="BI90" s="90">
        <v>180</v>
      </c>
      <c r="BJ90" s="90">
        <v>190</v>
      </c>
      <c r="BK90" s="90">
        <v>180</v>
      </c>
      <c r="BL90" s="90">
        <v>190</v>
      </c>
      <c r="BM90" s="89">
        <v>200</v>
      </c>
      <c r="BN90" s="84" t="s">
        <v>47</v>
      </c>
      <c r="BO90" s="94"/>
      <c r="BP90" s="94"/>
      <c r="BQ90" s="83"/>
      <c r="BR90" s="83"/>
    </row>
    <row r="91" spans="56:70" ht="13.5" customHeight="1">
      <c r="BD91" s="92">
        <v>6290335</v>
      </c>
      <c r="BE91" s="92" t="s">
        <v>93</v>
      </c>
      <c r="BF91" s="92" t="s">
        <v>48</v>
      </c>
      <c r="BG91" s="91">
        <v>1600</v>
      </c>
      <c r="BH91" s="90">
        <v>170</v>
      </c>
      <c r="BI91" s="90">
        <v>180</v>
      </c>
      <c r="BJ91" s="90">
        <v>190</v>
      </c>
      <c r="BK91" s="90">
        <v>180</v>
      </c>
      <c r="BL91" s="90">
        <v>190</v>
      </c>
      <c r="BM91" s="89">
        <v>200</v>
      </c>
      <c r="BN91" s="84" t="s">
        <v>47</v>
      </c>
      <c r="BO91" s="94"/>
      <c r="BP91" s="94"/>
      <c r="BQ91" s="83"/>
      <c r="BR91" s="83"/>
    </row>
    <row r="92" spans="56:70" ht="13.5" customHeight="1">
      <c r="BD92" s="92">
        <v>6290341</v>
      </c>
      <c r="BE92" s="92" t="s">
        <v>92</v>
      </c>
      <c r="BF92" s="92" t="s">
        <v>48</v>
      </c>
      <c r="BG92" s="91">
        <v>1600</v>
      </c>
      <c r="BH92" s="90">
        <v>170</v>
      </c>
      <c r="BI92" s="90">
        <v>180</v>
      </c>
      <c r="BJ92" s="90">
        <v>190</v>
      </c>
      <c r="BK92" s="90">
        <v>180</v>
      </c>
      <c r="BL92" s="90">
        <v>190</v>
      </c>
      <c r="BM92" s="89">
        <v>200</v>
      </c>
      <c r="BN92" s="93" t="s">
        <v>54</v>
      </c>
      <c r="BO92" s="94"/>
      <c r="BP92" s="94"/>
      <c r="BQ92" s="83"/>
      <c r="BR92" s="83"/>
    </row>
    <row r="93" spans="56:70" ht="13.5" customHeight="1">
      <c r="BD93" s="92">
        <v>6010701</v>
      </c>
      <c r="BE93" s="92" t="s">
        <v>91</v>
      </c>
      <c r="BF93" s="92" t="s">
        <v>48</v>
      </c>
      <c r="BG93" s="91">
        <v>1600</v>
      </c>
      <c r="BH93" s="90">
        <v>170</v>
      </c>
      <c r="BI93" s="90">
        <v>180</v>
      </c>
      <c r="BJ93" s="90">
        <v>190</v>
      </c>
      <c r="BK93" s="90">
        <v>180</v>
      </c>
      <c r="BL93" s="90">
        <v>190</v>
      </c>
      <c r="BM93" s="89">
        <v>200</v>
      </c>
      <c r="BN93" s="84" t="s">
        <v>47</v>
      </c>
      <c r="BO93" s="94"/>
      <c r="BP93" s="94"/>
      <c r="BQ93" s="83"/>
    </row>
    <row r="94" spans="56:70" ht="13.5" customHeight="1">
      <c r="BD94" s="92">
        <v>6010702</v>
      </c>
      <c r="BE94" s="92" t="s">
        <v>90</v>
      </c>
      <c r="BF94" s="92" t="s">
        <v>48</v>
      </c>
      <c r="BG94" s="91">
        <v>1600</v>
      </c>
      <c r="BH94" s="90">
        <v>170</v>
      </c>
      <c r="BI94" s="90">
        <v>180</v>
      </c>
      <c r="BJ94" s="90">
        <v>190</v>
      </c>
      <c r="BK94" s="90">
        <v>180</v>
      </c>
      <c r="BL94" s="90">
        <v>190</v>
      </c>
      <c r="BM94" s="89">
        <v>200</v>
      </c>
      <c r="BN94" s="84" t="s">
        <v>47</v>
      </c>
      <c r="BO94" s="94"/>
      <c r="BP94" s="94"/>
      <c r="BQ94" s="83"/>
      <c r="BR94" s="83"/>
    </row>
    <row r="95" spans="56:70" ht="13.5" customHeight="1">
      <c r="BD95" s="92">
        <v>6010703</v>
      </c>
      <c r="BE95" s="92" t="s">
        <v>89</v>
      </c>
      <c r="BF95" s="92" t="s">
        <v>48</v>
      </c>
      <c r="BG95" s="91">
        <v>1600</v>
      </c>
      <c r="BH95" s="90">
        <v>170</v>
      </c>
      <c r="BI95" s="90">
        <v>180</v>
      </c>
      <c r="BJ95" s="90">
        <v>190</v>
      </c>
      <c r="BK95" s="90">
        <v>180</v>
      </c>
      <c r="BL95" s="90">
        <v>190</v>
      </c>
      <c r="BM95" s="89">
        <v>200</v>
      </c>
      <c r="BN95" s="84" t="s">
        <v>47</v>
      </c>
      <c r="BO95" s="94"/>
      <c r="BP95" s="94"/>
      <c r="BQ95" s="83"/>
      <c r="BR95" s="83"/>
    </row>
    <row r="96" spans="56:70" ht="13.5" customHeight="1">
      <c r="BD96" s="92">
        <v>6010704</v>
      </c>
      <c r="BE96" s="92" t="s">
        <v>88</v>
      </c>
      <c r="BF96" s="92" t="s">
        <v>48</v>
      </c>
      <c r="BG96" s="91">
        <v>1600</v>
      </c>
      <c r="BH96" s="90">
        <v>170</v>
      </c>
      <c r="BI96" s="90">
        <v>180</v>
      </c>
      <c r="BJ96" s="90">
        <v>190</v>
      </c>
      <c r="BK96" s="90">
        <v>180</v>
      </c>
      <c r="BL96" s="90">
        <v>190</v>
      </c>
      <c r="BM96" s="89">
        <v>200</v>
      </c>
      <c r="BN96" s="84" t="s">
        <v>47</v>
      </c>
      <c r="BO96" s="94"/>
      <c r="BP96" s="94"/>
      <c r="BQ96" s="83"/>
      <c r="BR96" s="83"/>
    </row>
    <row r="97" spans="56:70" ht="13.5" customHeight="1">
      <c r="BD97" s="92">
        <v>6010705</v>
      </c>
      <c r="BE97" s="92" t="s">
        <v>87</v>
      </c>
      <c r="BF97" s="92" t="s">
        <v>48</v>
      </c>
      <c r="BG97" s="91">
        <v>1600</v>
      </c>
      <c r="BH97" s="90">
        <v>170</v>
      </c>
      <c r="BI97" s="90">
        <v>180</v>
      </c>
      <c r="BJ97" s="90">
        <v>190</v>
      </c>
      <c r="BK97" s="90">
        <v>180</v>
      </c>
      <c r="BL97" s="90">
        <v>190</v>
      </c>
      <c r="BM97" s="89">
        <v>200</v>
      </c>
      <c r="BN97" s="84" t="s">
        <v>47</v>
      </c>
      <c r="BO97" s="94"/>
      <c r="BP97" s="94"/>
      <c r="BQ97" s="83"/>
      <c r="BR97" s="83"/>
    </row>
    <row r="98" spans="56:70" ht="13.5" customHeight="1">
      <c r="BD98" s="92">
        <v>6010711</v>
      </c>
      <c r="BE98" s="92" t="s">
        <v>86</v>
      </c>
      <c r="BF98" s="92" t="s">
        <v>48</v>
      </c>
      <c r="BG98" s="91">
        <v>1600</v>
      </c>
      <c r="BH98" s="90">
        <v>170</v>
      </c>
      <c r="BI98" s="90">
        <v>180</v>
      </c>
      <c r="BJ98" s="90">
        <v>190</v>
      </c>
      <c r="BK98" s="90">
        <v>180</v>
      </c>
      <c r="BL98" s="90">
        <v>190</v>
      </c>
      <c r="BM98" s="89">
        <v>200</v>
      </c>
      <c r="BN98" s="84" t="s">
        <v>47</v>
      </c>
      <c r="BQ98" s="83"/>
      <c r="BR98" s="83"/>
    </row>
    <row r="99" spans="56:70" ht="13.5" customHeight="1">
      <c r="BD99" s="92">
        <v>6010712</v>
      </c>
      <c r="BE99" s="92" t="s">
        <v>85</v>
      </c>
      <c r="BF99" s="92" t="s">
        <v>48</v>
      </c>
      <c r="BG99" s="91">
        <v>1600</v>
      </c>
      <c r="BH99" s="90">
        <v>170</v>
      </c>
      <c r="BI99" s="90">
        <v>180</v>
      </c>
      <c r="BJ99" s="90">
        <v>190</v>
      </c>
      <c r="BK99" s="90">
        <v>180</v>
      </c>
      <c r="BL99" s="90">
        <v>190</v>
      </c>
      <c r="BM99" s="89">
        <v>200</v>
      </c>
      <c r="BN99" s="93" t="s">
        <v>54</v>
      </c>
      <c r="BR99" s="83"/>
    </row>
    <row r="100" spans="56:70" ht="13.5" customHeight="1">
      <c r="BD100" s="92">
        <v>6010713</v>
      </c>
      <c r="BE100" s="92" t="s">
        <v>84</v>
      </c>
      <c r="BF100" s="92" t="s">
        <v>48</v>
      </c>
      <c r="BG100" s="91">
        <v>1600</v>
      </c>
      <c r="BH100" s="90">
        <v>170</v>
      </c>
      <c r="BI100" s="90">
        <v>180</v>
      </c>
      <c r="BJ100" s="90">
        <v>190</v>
      </c>
      <c r="BK100" s="90">
        <v>180</v>
      </c>
      <c r="BL100" s="90">
        <v>190</v>
      </c>
      <c r="BM100" s="89">
        <v>200</v>
      </c>
      <c r="BN100" s="93" t="s">
        <v>54</v>
      </c>
      <c r="BO100" s="94"/>
      <c r="BP100" s="94"/>
    </row>
    <row r="101" spans="56:70" ht="13.5" customHeight="1">
      <c r="BD101" s="92">
        <v>6010714</v>
      </c>
      <c r="BE101" s="92" t="s">
        <v>83</v>
      </c>
      <c r="BF101" s="92" t="s">
        <v>48</v>
      </c>
      <c r="BG101" s="91">
        <v>1600</v>
      </c>
      <c r="BH101" s="90">
        <v>170</v>
      </c>
      <c r="BI101" s="90">
        <v>180</v>
      </c>
      <c r="BJ101" s="90">
        <v>190</v>
      </c>
      <c r="BK101" s="90">
        <v>180</v>
      </c>
      <c r="BL101" s="90">
        <v>190</v>
      </c>
      <c r="BM101" s="89">
        <v>200</v>
      </c>
      <c r="BN101" s="84" t="s">
        <v>47</v>
      </c>
      <c r="BQ101" s="83"/>
    </row>
    <row r="102" spans="56:70" ht="13.5" customHeight="1">
      <c r="BD102" s="92">
        <v>6010715</v>
      </c>
      <c r="BE102" s="92" t="s">
        <v>82</v>
      </c>
      <c r="BF102" s="92" t="s">
        <v>48</v>
      </c>
      <c r="BG102" s="91">
        <v>1600</v>
      </c>
      <c r="BH102" s="90">
        <v>170</v>
      </c>
      <c r="BI102" s="90">
        <v>180</v>
      </c>
      <c r="BJ102" s="90">
        <v>190</v>
      </c>
      <c r="BK102" s="90">
        <v>180</v>
      </c>
      <c r="BL102" s="90">
        <v>190</v>
      </c>
      <c r="BM102" s="89">
        <v>200</v>
      </c>
      <c r="BN102" s="84" t="s">
        <v>47</v>
      </c>
      <c r="BR102" s="83"/>
    </row>
    <row r="103" spans="56:70" ht="13.5" customHeight="1">
      <c r="BD103" s="92">
        <v>6010716</v>
      </c>
      <c r="BE103" s="92" t="s">
        <v>81</v>
      </c>
      <c r="BF103" s="92" t="s">
        <v>48</v>
      </c>
      <c r="BG103" s="91">
        <v>1600</v>
      </c>
      <c r="BH103" s="90">
        <v>170</v>
      </c>
      <c r="BI103" s="90">
        <v>180</v>
      </c>
      <c r="BJ103" s="90">
        <v>190</v>
      </c>
      <c r="BK103" s="90">
        <v>180</v>
      </c>
      <c r="BL103" s="90">
        <v>190</v>
      </c>
      <c r="BM103" s="89">
        <v>200</v>
      </c>
      <c r="BN103" s="84" t="s">
        <v>47</v>
      </c>
      <c r="BO103" s="94"/>
      <c r="BP103" s="94"/>
      <c r="BR103" s="83"/>
    </row>
    <row r="104" spans="56:70" ht="13.5" customHeight="1">
      <c r="BD104" s="92">
        <v>6010721</v>
      </c>
      <c r="BE104" s="92" t="s">
        <v>80</v>
      </c>
      <c r="BF104" s="92" t="s">
        <v>48</v>
      </c>
      <c r="BG104" s="91">
        <v>1600</v>
      </c>
      <c r="BH104" s="90">
        <v>170</v>
      </c>
      <c r="BI104" s="90">
        <v>180</v>
      </c>
      <c r="BJ104" s="90">
        <v>190</v>
      </c>
      <c r="BK104" s="90">
        <v>180</v>
      </c>
      <c r="BL104" s="90">
        <v>190</v>
      </c>
      <c r="BM104" s="89">
        <v>200</v>
      </c>
      <c r="BN104" s="93" t="s">
        <v>54</v>
      </c>
      <c r="BQ104" s="83"/>
      <c r="BR104" s="83"/>
    </row>
    <row r="105" spans="56:70" ht="13.5" customHeight="1">
      <c r="BD105" s="92">
        <v>6010722</v>
      </c>
      <c r="BE105" s="92" t="s">
        <v>79</v>
      </c>
      <c r="BF105" s="92" t="s">
        <v>48</v>
      </c>
      <c r="BG105" s="91">
        <v>1600</v>
      </c>
      <c r="BH105" s="90">
        <v>170</v>
      </c>
      <c r="BI105" s="90">
        <v>180</v>
      </c>
      <c r="BJ105" s="90">
        <v>190</v>
      </c>
      <c r="BK105" s="90">
        <v>180</v>
      </c>
      <c r="BL105" s="90">
        <v>190</v>
      </c>
      <c r="BM105" s="89">
        <v>200</v>
      </c>
      <c r="BN105" s="93" t="s">
        <v>54</v>
      </c>
      <c r="BO105" s="94"/>
      <c r="BP105" s="94"/>
    </row>
    <row r="106" spans="56:70" ht="13.5" customHeight="1">
      <c r="BD106" s="92">
        <v>6010723</v>
      </c>
      <c r="BE106" s="92" t="s">
        <v>78</v>
      </c>
      <c r="BF106" s="92" t="s">
        <v>48</v>
      </c>
      <c r="BG106" s="91">
        <v>1600</v>
      </c>
      <c r="BH106" s="90">
        <v>170</v>
      </c>
      <c r="BI106" s="90">
        <v>180</v>
      </c>
      <c r="BJ106" s="90">
        <v>190</v>
      </c>
      <c r="BK106" s="90">
        <v>180</v>
      </c>
      <c r="BL106" s="90">
        <v>190</v>
      </c>
      <c r="BM106" s="89">
        <v>200</v>
      </c>
      <c r="BN106" s="84" t="s">
        <v>47</v>
      </c>
      <c r="BO106" s="94"/>
      <c r="BP106" s="94"/>
      <c r="BQ106" s="83"/>
    </row>
    <row r="107" spans="56:70" ht="13.5" customHeight="1">
      <c r="BD107" s="92">
        <v>6010724</v>
      </c>
      <c r="BE107" s="92" t="s">
        <v>77</v>
      </c>
      <c r="BF107" s="92" t="s">
        <v>48</v>
      </c>
      <c r="BG107" s="91">
        <v>1600</v>
      </c>
      <c r="BH107" s="90">
        <v>170</v>
      </c>
      <c r="BI107" s="90">
        <v>180</v>
      </c>
      <c r="BJ107" s="90">
        <v>190</v>
      </c>
      <c r="BK107" s="90">
        <v>180</v>
      </c>
      <c r="BL107" s="90">
        <v>190</v>
      </c>
      <c r="BM107" s="89">
        <v>200</v>
      </c>
      <c r="BN107" s="84" t="s">
        <v>47</v>
      </c>
      <c r="BO107" s="94"/>
      <c r="BP107" s="94"/>
      <c r="BQ107" s="83"/>
      <c r="BR107" s="83"/>
    </row>
    <row r="108" spans="56:70" ht="13.5" customHeight="1">
      <c r="BD108" s="92">
        <v>6010731</v>
      </c>
      <c r="BE108" s="92" t="s">
        <v>76</v>
      </c>
      <c r="BF108" s="92" t="s">
        <v>48</v>
      </c>
      <c r="BG108" s="91">
        <v>1600</v>
      </c>
      <c r="BH108" s="90">
        <v>170</v>
      </c>
      <c r="BI108" s="90">
        <v>180</v>
      </c>
      <c r="BJ108" s="90">
        <v>190</v>
      </c>
      <c r="BK108" s="90">
        <v>180</v>
      </c>
      <c r="BL108" s="90">
        <v>190</v>
      </c>
      <c r="BM108" s="89">
        <v>200</v>
      </c>
      <c r="BN108" s="84" t="s">
        <v>47</v>
      </c>
      <c r="BQ108" s="83"/>
      <c r="BR108" s="83"/>
    </row>
    <row r="109" spans="56:70" ht="13.5" customHeight="1">
      <c r="BD109" s="92">
        <v>6010732</v>
      </c>
      <c r="BE109" s="92" t="s">
        <v>75</v>
      </c>
      <c r="BF109" s="92" t="s">
        <v>48</v>
      </c>
      <c r="BG109" s="91">
        <v>1600</v>
      </c>
      <c r="BH109" s="90">
        <v>170</v>
      </c>
      <c r="BI109" s="90">
        <v>180</v>
      </c>
      <c r="BJ109" s="90">
        <v>190</v>
      </c>
      <c r="BK109" s="90">
        <v>180</v>
      </c>
      <c r="BL109" s="90">
        <v>190</v>
      </c>
      <c r="BM109" s="89">
        <v>200</v>
      </c>
      <c r="BN109" s="84" t="s">
        <v>47</v>
      </c>
      <c r="BR109" s="83"/>
    </row>
    <row r="110" spans="56:70" ht="13.5" customHeight="1">
      <c r="BD110" s="92">
        <v>6010733</v>
      </c>
      <c r="BE110" s="92" t="s">
        <v>74</v>
      </c>
      <c r="BF110" s="92" t="s">
        <v>48</v>
      </c>
      <c r="BG110" s="91">
        <v>1600</v>
      </c>
      <c r="BH110" s="90">
        <v>170</v>
      </c>
      <c r="BI110" s="90">
        <v>180</v>
      </c>
      <c r="BJ110" s="90">
        <v>190</v>
      </c>
      <c r="BK110" s="90">
        <v>180</v>
      </c>
      <c r="BL110" s="90">
        <v>190</v>
      </c>
      <c r="BM110" s="89">
        <v>200</v>
      </c>
      <c r="BN110" s="84" t="s">
        <v>47</v>
      </c>
      <c r="BR110" s="83"/>
    </row>
    <row r="111" spans="56:70" ht="13.5" customHeight="1">
      <c r="BD111" s="92">
        <v>6010734</v>
      </c>
      <c r="BE111" s="92" t="s">
        <v>73</v>
      </c>
      <c r="BF111" s="92" t="s">
        <v>48</v>
      </c>
      <c r="BG111" s="91">
        <v>1600</v>
      </c>
      <c r="BH111" s="90">
        <v>170</v>
      </c>
      <c r="BI111" s="90">
        <v>180</v>
      </c>
      <c r="BJ111" s="90">
        <v>190</v>
      </c>
      <c r="BK111" s="90">
        <v>180</v>
      </c>
      <c r="BL111" s="90">
        <v>190</v>
      </c>
      <c r="BM111" s="89">
        <v>200</v>
      </c>
      <c r="BN111" s="84" t="s">
        <v>47</v>
      </c>
      <c r="BO111" s="94"/>
      <c r="BP111" s="94"/>
      <c r="BR111" s="83"/>
    </row>
    <row r="112" spans="56:70" ht="13.5" customHeight="1">
      <c r="BD112" s="92">
        <v>6010735</v>
      </c>
      <c r="BE112" s="92" t="s">
        <v>72</v>
      </c>
      <c r="BF112" s="92" t="s">
        <v>48</v>
      </c>
      <c r="BG112" s="91">
        <v>1600</v>
      </c>
      <c r="BH112" s="90">
        <v>170</v>
      </c>
      <c r="BI112" s="90">
        <v>180</v>
      </c>
      <c r="BJ112" s="90">
        <v>190</v>
      </c>
      <c r="BK112" s="90">
        <v>180</v>
      </c>
      <c r="BL112" s="90">
        <v>190</v>
      </c>
      <c r="BM112" s="89">
        <v>200</v>
      </c>
      <c r="BN112" s="84" t="s">
        <v>47</v>
      </c>
      <c r="BO112" s="94"/>
      <c r="BP112" s="94"/>
      <c r="BQ112" s="83"/>
      <c r="BR112" s="83"/>
    </row>
    <row r="113" spans="56:70" ht="13.5" customHeight="1">
      <c r="BD113" s="92">
        <v>6010741</v>
      </c>
      <c r="BE113" s="92" t="s">
        <v>71</v>
      </c>
      <c r="BF113" s="92" t="s">
        <v>48</v>
      </c>
      <c r="BG113" s="91">
        <v>1600</v>
      </c>
      <c r="BH113" s="90">
        <v>170</v>
      </c>
      <c r="BI113" s="90">
        <v>180</v>
      </c>
      <c r="BJ113" s="90">
        <v>190</v>
      </c>
      <c r="BK113" s="90">
        <v>180</v>
      </c>
      <c r="BL113" s="90">
        <v>190</v>
      </c>
      <c r="BM113" s="89">
        <v>200</v>
      </c>
      <c r="BN113" s="84" t="s">
        <v>47</v>
      </c>
      <c r="BO113" s="94"/>
      <c r="BP113" s="94"/>
      <c r="BQ113" s="83"/>
      <c r="BR113" s="83"/>
    </row>
    <row r="114" spans="56:70" ht="13.5" customHeight="1">
      <c r="BD114" s="92">
        <v>6010742</v>
      </c>
      <c r="BE114" s="92" t="s">
        <v>70</v>
      </c>
      <c r="BF114" s="92" t="s">
        <v>48</v>
      </c>
      <c r="BG114" s="91">
        <v>1600</v>
      </c>
      <c r="BH114" s="90">
        <v>170</v>
      </c>
      <c r="BI114" s="90">
        <v>180</v>
      </c>
      <c r="BJ114" s="90">
        <v>190</v>
      </c>
      <c r="BK114" s="90">
        <v>180</v>
      </c>
      <c r="BL114" s="90">
        <v>190</v>
      </c>
      <c r="BM114" s="89">
        <v>200</v>
      </c>
      <c r="BN114" s="84" t="s">
        <v>47</v>
      </c>
      <c r="BO114" s="94"/>
      <c r="BP114" s="94"/>
      <c r="BQ114" s="83"/>
      <c r="BR114" s="83"/>
    </row>
    <row r="115" spans="56:70" ht="13.5" customHeight="1">
      <c r="BD115" s="92">
        <v>6010743</v>
      </c>
      <c r="BE115" s="92" t="s">
        <v>69</v>
      </c>
      <c r="BF115" s="92" t="s">
        <v>48</v>
      </c>
      <c r="BG115" s="91">
        <v>1600</v>
      </c>
      <c r="BH115" s="90">
        <v>170</v>
      </c>
      <c r="BI115" s="90">
        <v>180</v>
      </c>
      <c r="BJ115" s="90">
        <v>190</v>
      </c>
      <c r="BK115" s="90">
        <v>180</v>
      </c>
      <c r="BL115" s="90">
        <v>190</v>
      </c>
      <c r="BM115" s="89">
        <v>200</v>
      </c>
      <c r="BN115" s="84" t="s">
        <v>47</v>
      </c>
      <c r="BO115" s="94"/>
      <c r="BP115" s="94"/>
      <c r="BQ115" s="83"/>
      <c r="BR115" s="83"/>
    </row>
    <row r="116" spans="56:70" ht="13.5" customHeight="1">
      <c r="BD116" s="92">
        <v>6010744</v>
      </c>
      <c r="BE116" s="92" t="s">
        <v>68</v>
      </c>
      <c r="BF116" s="92" t="s">
        <v>48</v>
      </c>
      <c r="BG116" s="91">
        <v>1600</v>
      </c>
      <c r="BH116" s="90">
        <v>170</v>
      </c>
      <c r="BI116" s="90">
        <v>180</v>
      </c>
      <c r="BJ116" s="90">
        <v>190</v>
      </c>
      <c r="BK116" s="90">
        <v>180</v>
      </c>
      <c r="BL116" s="90">
        <v>190</v>
      </c>
      <c r="BM116" s="89">
        <v>200</v>
      </c>
      <c r="BN116" s="84" t="s">
        <v>47</v>
      </c>
      <c r="BQ116" s="83"/>
      <c r="BR116" s="83"/>
    </row>
    <row r="117" spans="56:70" ht="13.5" customHeight="1">
      <c r="BD117" s="92">
        <v>6010751</v>
      </c>
      <c r="BE117" s="92" t="s">
        <v>67</v>
      </c>
      <c r="BF117" s="92" t="s">
        <v>48</v>
      </c>
      <c r="BG117" s="91">
        <v>1600</v>
      </c>
      <c r="BH117" s="90">
        <v>170</v>
      </c>
      <c r="BI117" s="90">
        <v>180</v>
      </c>
      <c r="BJ117" s="90">
        <v>190</v>
      </c>
      <c r="BK117" s="90">
        <v>180</v>
      </c>
      <c r="BL117" s="90">
        <v>190</v>
      </c>
      <c r="BM117" s="89">
        <v>200</v>
      </c>
      <c r="BN117" s="93" t="s">
        <v>54</v>
      </c>
      <c r="BR117" s="83"/>
    </row>
    <row r="118" spans="56:70" ht="13.5" customHeight="1">
      <c r="BD118" s="92">
        <v>6010752</v>
      </c>
      <c r="BE118" s="92" t="s">
        <v>66</v>
      </c>
      <c r="BF118" s="92" t="s">
        <v>48</v>
      </c>
      <c r="BG118" s="91">
        <v>1600</v>
      </c>
      <c r="BH118" s="90">
        <v>170</v>
      </c>
      <c r="BI118" s="90">
        <v>180</v>
      </c>
      <c r="BJ118" s="90">
        <v>190</v>
      </c>
      <c r="BK118" s="90">
        <v>180</v>
      </c>
      <c r="BL118" s="90">
        <v>190</v>
      </c>
      <c r="BM118" s="89">
        <v>200</v>
      </c>
      <c r="BN118" s="93" t="s">
        <v>54</v>
      </c>
    </row>
    <row r="119" spans="56:70" ht="13.5" customHeight="1">
      <c r="BD119" s="92">
        <v>6010753</v>
      </c>
      <c r="BE119" s="92" t="s">
        <v>65</v>
      </c>
      <c r="BF119" s="92" t="s">
        <v>48</v>
      </c>
      <c r="BG119" s="91">
        <v>1600</v>
      </c>
      <c r="BH119" s="90">
        <v>170</v>
      </c>
      <c r="BI119" s="90">
        <v>180</v>
      </c>
      <c r="BJ119" s="90">
        <v>190</v>
      </c>
      <c r="BK119" s="90">
        <v>180</v>
      </c>
      <c r="BL119" s="90">
        <v>190</v>
      </c>
      <c r="BM119" s="89">
        <v>200</v>
      </c>
      <c r="BN119" s="84" t="s">
        <v>47</v>
      </c>
    </row>
    <row r="120" spans="56:70" ht="13.5" customHeight="1">
      <c r="BD120" s="92">
        <v>6010754</v>
      </c>
      <c r="BE120" s="92" t="s">
        <v>64</v>
      </c>
      <c r="BF120" s="92" t="s">
        <v>48</v>
      </c>
      <c r="BG120" s="91">
        <v>1600</v>
      </c>
      <c r="BH120" s="90">
        <v>170</v>
      </c>
      <c r="BI120" s="90">
        <v>180</v>
      </c>
      <c r="BJ120" s="90">
        <v>190</v>
      </c>
      <c r="BK120" s="90">
        <v>180</v>
      </c>
      <c r="BL120" s="90">
        <v>190</v>
      </c>
      <c r="BM120" s="89">
        <v>200</v>
      </c>
      <c r="BN120" s="93" t="s">
        <v>54</v>
      </c>
      <c r="BR120" s="83"/>
    </row>
    <row r="121" spans="56:70" ht="13.5" customHeight="1">
      <c r="BD121" s="92">
        <v>6010755</v>
      </c>
      <c r="BE121" s="92" t="s">
        <v>63</v>
      </c>
      <c r="BF121" s="92" t="s">
        <v>48</v>
      </c>
      <c r="BG121" s="91">
        <v>1600</v>
      </c>
      <c r="BH121" s="90">
        <v>170</v>
      </c>
      <c r="BI121" s="90">
        <v>180</v>
      </c>
      <c r="BJ121" s="90">
        <v>190</v>
      </c>
      <c r="BK121" s="90">
        <v>180</v>
      </c>
      <c r="BL121" s="90">
        <v>190</v>
      </c>
      <c r="BM121" s="89">
        <v>200</v>
      </c>
      <c r="BN121" s="93" t="s">
        <v>54</v>
      </c>
    </row>
    <row r="122" spans="56:70" ht="13.5" customHeight="1">
      <c r="BD122" s="92">
        <v>6010761</v>
      </c>
      <c r="BE122" s="92" t="s">
        <v>62</v>
      </c>
      <c r="BF122" s="92" t="s">
        <v>48</v>
      </c>
      <c r="BG122" s="91">
        <v>1600</v>
      </c>
      <c r="BH122" s="90">
        <v>170</v>
      </c>
      <c r="BI122" s="90">
        <v>180</v>
      </c>
      <c r="BJ122" s="90">
        <v>190</v>
      </c>
      <c r="BK122" s="90">
        <v>180</v>
      </c>
      <c r="BL122" s="90">
        <v>190</v>
      </c>
      <c r="BM122" s="89">
        <v>200</v>
      </c>
      <c r="BN122" s="84" t="s">
        <v>47</v>
      </c>
    </row>
    <row r="123" spans="56:70" ht="13.5" customHeight="1">
      <c r="BD123" s="92">
        <v>6010762</v>
      </c>
      <c r="BE123" s="92" t="s">
        <v>61</v>
      </c>
      <c r="BF123" s="92" t="s">
        <v>48</v>
      </c>
      <c r="BG123" s="91">
        <v>1600</v>
      </c>
      <c r="BH123" s="90">
        <v>170</v>
      </c>
      <c r="BI123" s="90">
        <v>180</v>
      </c>
      <c r="BJ123" s="90">
        <v>190</v>
      </c>
      <c r="BK123" s="90">
        <v>180</v>
      </c>
      <c r="BL123" s="90">
        <v>190</v>
      </c>
      <c r="BM123" s="89">
        <v>200</v>
      </c>
      <c r="BN123" s="93" t="s">
        <v>54</v>
      </c>
      <c r="BR123" s="83"/>
    </row>
    <row r="124" spans="56:70" ht="13.5" customHeight="1">
      <c r="BD124" s="92">
        <v>6010763</v>
      </c>
      <c r="BE124" s="92" t="s">
        <v>60</v>
      </c>
      <c r="BF124" s="92" t="s">
        <v>48</v>
      </c>
      <c r="BG124" s="91">
        <v>1600</v>
      </c>
      <c r="BH124" s="90">
        <v>170</v>
      </c>
      <c r="BI124" s="90">
        <v>180</v>
      </c>
      <c r="BJ124" s="90">
        <v>190</v>
      </c>
      <c r="BK124" s="90">
        <v>180</v>
      </c>
      <c r="BL124" s="90">
        <v>190</v>
      </c>
      <c r="BM124" s="89">
        <v>200</v>
      </c>
      <c r="BN124" s="84" t="s">
        <v>47</v>
      </c>
    </row>
    <row r="125" spans="56:70" ht="13.5" customHeight="1">
      <c r="BD125" s="92">
        <v>6010764</v>
      </c>
      <c r="BE125" s="92" t="s">
        <v>59</v>
      </c>
      <c r="BF125" s="92" t="s">
        <v>48</v>
      </c>
      <c r="BG125" s="91">
        <v>1600</v>
      </c>
      <c r="BH125" s="90">
        <v>170</v>
      </c>
      <c r="BI125" s="90">
        <v>180</v>
      </c>
      <c r="BJ125" s="90">
        <v>190</v>
      </c>
      <c r="BK125" s="90">
        <v>180</v>
      </c>
      <c r="BL125" s="90">
        <v>190</v>
      </c>
      <c r="BM125" s="89">
        <v>200</v>
      </c>
      <c r="BN125" s="84" t="s">
        <v>47</v>
      </c>
      <c r="BR125" s="83"/>
    </row>
    <row r="126" spans="56:70" ht="13.5" customHeight="1">
      <c r="BD126" s="92">
        <v>6010765</v>
      </c>
      <c r="BE126" s="92" t="s">
        <v>58</v>
      </c>
      <c r="BF126" s="92" t="s">
        <v>48</v>
      </c>
      <c r="BG126" s="91">
        <v>1600</v>
      </c>
      <c r="BH126" s="90">
        <v>170</v>
      </c>
      <c r="BI126" s="90">
        <v>180</v>
      </c>
      <c r="BJ126" s="90">
        <v>190</v>
      </c>
      <c r="BK126" s="90">
        <v>180</v>
      </c>
      <c r="BL126" s="90">
        <v>190</v>
      </c>
      <c r="BM126" s="89">
        <v>200</v>
      </c>
      <c r="BN126" s="84" t="s">
        <v>47</v>
      </c>
      <c r="BR126" s="83"/>
    </row>
    <row r="127" spans="56:70" ht="13.5" customHeight="1">
      <c r="BD127" s="92">
        <v>6010771</v>
      </c>
      <c r="BE127" s="92" t="s">
        <v>57</v>
      </c>
      <c r="BF127" s="92" t="s">
        <v>48</v>
      </c>
      <c r="BG127" s="91">
        <v>1600</v>
      </c>
      <c r="BH127" s="90">
        <v>170</v>
      </c>
      <c r="BI127" s="90">
        <v>180</v>
      </c>
      <c r="BJ127" s="90">
        <v>190</v>
      </c>
      <c r="BK127" s="90">
        <v>180</v>
      </c>
      <c r="BL127" s="90">
        <v>190</v>
      </c>
      <c r="BM127" s="89">
        <v>200</v>
      </c>
      <c r="BN127" s="93" t="s">
        <v>54</v>
      </c>
      <c r="BR127" s="83"/>
    </row>
    <row r="128" spans="56:70" ht="13.5" customHeight="1">
      <c r="BD128" s="92">
        <v>6010772</v>
      </c>
      <c r="BE128" s="92" t="s">
        <v>56</v>
      </c>
      <c r="BF128" s="92" t="s">
        <v>48</v>
      </c>
      <c r="BG128" s="91">
        <v>1600</v>
      </c>
      <c r="BH128" s="90">
        <v>170</v>
      </c>
      <c r="BI128" s="90">
        <v>180</v>
      </c>
      <c r="BJ128" s="90">
        <v>190</v>
      </c>
      <c r="BK128" s="90">
        <v>180</v>
      </c>
      <c r="BL128" s="90">
        <v>190</v>
      </c>
      <c r="BM128" s="89">
        <v>200</v>
      </c>
      <c r="BN128" s="93" t="s">
        <v>54</v>
      </c>
    </row>
    <row r="129" spans="56:70" ht="13.5" customHeight="1">
      <c r="BD129" s="92">
        <v>6010773</v>
      </c>
      <c r="BE129" s="92" t="s">
        <v>55</v>
      </c>
      <c r="BF129" s="92" t="s">
        <v>48</v>
      </c>
      <c r="BG129" s="91">
        <v>1600</v>
      </c>
      <c r="BH129" s="90">
        <v>170</v>
      </c>
      <c r="BI129" s="90">
        <v>180</v>
      </c>
      <c r="BJ129" s="90">
        <v>190</v>
      </c>
      <c r="BK129" s="90">
        <v>180</v>
      </c>
      <c r="BL129" s="90">
        <v>190</v>
      </c>
      <c r="BM129" s="89">
        <v>200</v>
      </c>
      <c r="BN129" s="93" t="s">
        <v>54</v>
      </c>
    </row>
    <row r="130" spans="56:70" ht="13.5" customHeight="1">
      <c r="BD130" s="92">
        <v>6010774</v>
      </c>
      <c r="BE130" s="92" t="s">
        <v>53</v>
      </c>
      <c r="BF130" s="92" t="s">
        <v>48</v>
      </c>
      <c r="BG130" s="91">
        <v>1600</v>
      </c>
      <c r="BH130" s="90">
        <v>170</v>
      </c>
      <c r="BI130" s="90">
        <v>180</v>
      </c>
      <c r="BJ130" s="90">
        <v>190</v>
      </c>
      <c r="BK130" s="90">
        <v>180</v>
      </c>
      <c r="BL130" s="90">
        <v>190</v>
      </c>
      <c r="BM130" s="89">
        <v>200</v>
      </c>
      <c r="BN130" s="84" t="s">
        <v>47</v>
      </c>
    </row>
    <row r="131" spans="56:70" ht="13.5" customHeight="1">
      <c r="BD131" s="92">
        <v>6010775</v>
      </c>
      <c r="BE131" s="92" t="s">
        <v>52</v>
      </c>
      <c r="BF131" s="92" t="s">
        <v>48</v>
      </c>
      <c r="BG131" s="91">
        <v>1600</v>
      </c>
      <c r="BH131" s="90">
        <v>170</v>
      </c>
      <c r="BI131" s="90">
        <v>180</v>
      </c>
      <c r="BJ131" s="90">
        <v>190</v>
      </c>
      <c r="BK131" s="90">
        <v>180</v>
      </c>
      <c r="BL131" s="90">
        <v>190</v>
      </c>
      <c r="BM131" s="89">
        <v>200</v>
      </c>
      <c r="BN131" s="84" t="s">
        <v>47</v>
      </c>
      <c r="BR131" s="83"/>
    </row>
    <row r="132" spans="56:70" ht="13.5" customHeight="1">
      <c r="BD132" s="92">
        <v>6010776</v>
      </c>
      <c r="BE132" s="92" t="s">
        <v>51</v>
      </c>
      <c r="BF132" s="92" t="s">
        <v>48</v>
      </c>
      <c r="BG132" s="91">
        <v>1600</v>
      </c>
      <c r="BH132" s="90">
        <v>170</v>
      </c>
      <c r="BI132" s="90">
        <v>180</v>
      </c>
      <c r="BJ132" s="90">
        <v>190</v>
      </c>
      <c r="BK132" s="90">
        <v>180</v>
      </c>
      <c r="BL132" s="90">
        <v>190</v>
      </c>
      <c r="BM132" s="89">
        <v>200</v>
      </c>
      <c r="BN132" s="84" t="s">
        <v>47</v>
      </c>
      <c r="BR132" s="83"/>
    </row>
    <row r="133" spans="56:70" ht="13.5" customHeight="1">
      <c r="BD133" s="92">
        <v>6010777</v>
      </c>
      <c r="BE133" s="92" t="s">
        <v>50</v>
      </c>
      <c r="BF133" s="92" t="s">
        <v>48</v>
      </c>
      <c r="BG133" s="91">
        <v>1600</v>
      </c>
      <c r="BH133" s="90">
        <v>170</v>
      </c>
      <c r="BI133" s="90">
        <v>180</v>
      </c>
      <c r="BJ133" s="90">
        <v>190</v>
      </c>
      <c r="BK133" s="90">
        <v>180</v>
      </c>
      <c r="BL133" s="90">
        <v>190</v>
      </c>
      <c r="BM133" s="89">
        <v>200</v>
      </c>
      <c r="BN133" s="84" t="s">
        <v>47</v>
      </c>
      <c r="BR133" s="83"/>
    </row>
    <row r="134" spans="56:70" ht="13.5" customHeight="1">
      <c r="BD134" s="88">
        <v>6010778</v>
      </c>
      <c r="BE134" s="88" t="s">
        <v>49</v>
      </c>
      <c r="BF134" s="88" t="s">
        <v>48</v>
      </c>
      <c r="BG134" s="87">
        <v>1600</v>
      </c>
      <c r="BH134" s="86">
        <v>170</v>
      </c>
      <c r="BI134" s="86">
        <v>180</v>
      </c>
      <c r="BJ134" s="86">
        <v>190</v>
      </c>
      <c r="BK134" s="86">
        <v>180</v>
      </c>
      <c r="BL134" s="86">
        <v>190</v>
      </c>
      <c r="BM134" s="85">
        <v>200</v>
      </c>
      <c r="BN134" s="84" t="s">
        <v>47</v>
      </c>
      <c r="BR134" s="83"/>
    </row>
    <row r="135" spans="56:70" ht="13.5" customHeight="1">
      <c r="BR135" s="83"/>
    </row>
  </sheetData>
  <sheetProtection password="ECD4" sheet="1" objects="1" scenarios="1"/>
  <protectedRanges>
    <protectedRange sqref="C25 C19 C15 C11 C7 J7" name="範囲1"/>
  </protectedRanges>
  <mergeCells count="176">
    <mergeCell ref="K32:K33"/>
    <mergeCell ref="L31:M31"/>
    <mergeCell ref="AF16:AG17"/>
    <mergeCell ref="AH16:AJ17"/>
    <mergeCell ref="A1:C1"/>
    <mergeCell ref="AR16:AR17"/>
    <mergeCell ref="AX16:AX17"/>
    <mergeCell ref="AS16:AS17"/>
    <mergeCell ref="AL16:AL17"/>
    <mergeCell ref="P11:W11"/>
    <mergeCell ref="X12:AB12"/>
    <mergeCell ref="X13:AB13"/>
    <mergeCell ref="V16:AE17"/>
    <mergeCell ref="AM16:AN17"/>
    <mergeCell ref="AK16:AK17"/>
    <mergeCell ref="B9:K9"/>
    <mergeCell ref="AM13:AN13"/>
    <mergeCell ref="B17:K17"/>
    <mergeCell ref="B13:K13"/>
    <mergeCell ref="L32:L33"/>
    <mergeCell ref="AH25:AI25"/>
    <mergeCell ref="AH23:AI23"/>
    <mergeCell ref="AL25:AM25"/>
    <mergeCell ref="AT23:AU23"/>
    <mergeCell ref="AQ45:AS45"/>
    <mergeCell ref="AE26:AG26"/>
    <mergeCell ref="AD31:AG31"/>
    <mergeCell ref="AD32:AD41"/>
    <mergeCell ref="AE32:AG32"/>
    <mergeCell ref="Y45:Z45"/>
    <mergeCell ref="AH32:AI32"/>
    <mergeCell ref="Z37:AA37"/>
    <mergeCell ref="AE41:AL41"/>
    <mergeCell ref="AQ44:AS44"/>
    <mergeCell ref="AP35:AQ35"/>
    <mergeCell ref="AP34:AQ34"/>
    <mergeCell ref="AE27:AG27"/>
    <mergeCell ref="AS29:AU29"/>
    <mergeCell ref="AH26:AW26"/>
    <mergeCell ref="AE28:AL28"/>
    <mergeCell ref="AM28:AW28"/>
    <mergeCell ref="AE40:AL40"/>
    <mergeCell ref="AH36:AI36"/>
    <mergeCell ref="AL36:AM36"/>
    <mergeCell ref="AL38:AM38"/>
    <mergeCell ref="AP38:AQ38"/>
    <mergeCell ref="AL39:AM39"/>
    <mergeCell ref="AL37:AM37"/>
    <mergeCell ref="T36:X36"/>
    <mergeCell ref="Z36:AA36"/>
    <mergeCell ref="AH35:AI35"/>
    <mergeCell ref="AL45:AM45"/>
    <mergeCell ref="AD22:AD29"/>
    <mergeCell ref="M32:M33"/>
    <mergeCell ref="P31:W31"/>
    <mergeCell ref="R44:V44"/>
    <mergeCell ref="C39:N40"/>
    <mergeCell ref="B34:G34"/>
    <mergeCell ref="B32:G33"/>
    <mergeCell ref="H32:H33"/>
    <mergeCell ref="I32:I33"/>
    <mergeCell ref="J32:J33"/>
    <mergeCell ref="T37:X37"/>
    <mergeCell ref="T35:X35"/>
    <mergeCell ref="Z35:AA35"/>
    <mergeCell ref="AD44:AF44"/>
    <mergeCell ref="Y44:AA44"/>
    <mergeCell ref="AL44:AN44"/>
    <mergeCell ref="AH44:AI44"/>
    <mergeCell ref="AE22:AG22"/>
    <mergeCell ref="AE23:AG25"/>
    <mergeCell ref="AL24:AM24"/>
    <mergeCell ref="AH38:AI38"/>
    <mergeCell ref="AH39:AI39"/>
    <mergeCell ref="AH37:AI37"/>
    <mergeCell ref="AX26:AZ26"/>
    <mergeCell ref="AH31:AN31"/>
    <mergeCell ref="AP31:AR31"/>
    <mergeCell ref="AT31:AV31"/>
    <mergeCell ref="AX31:BA31"/>
    <mergeCell ref="AE29:AL29"/>
    <mergeCell ref="AM29:AQ29"/>
    <mergeCell ref="AX32:AZ32"/>
    <mergeCell ref="AL34:AM34"/>
    <mergeCell ref="AH27:AW27"/>
    <mergeCell ref="AL33:AM33"/>
    <mergeCell ref="AP33:AQ33"/>
    <mergeCell ref="AL32:AM32"/>
    <mergeCell ref="AP32:AQ32"/>
    <mergeCell ref="AH34:AI34"/>
    <mergeCell ref="AT32:AU32"/>
    <mergeCell ref="AL35:AM35"/>
    <mergeCell ref="AX38:AZ38"/>
    <mergeCell ref="AX39:AZ39"/>
    <mergeCell ref="AP39:AQ39"/>
    <mergeCell ref="AT39:AU39"/>
    <mergeCell ref="BF3:BF7"/>
    <mergeCell ref="AX27:AZ27"/>
    <mergeCell ref="AX28:AZ28"/>
    <mergeCell ref="AX29:AZ29"/>
    <mergeCell ref="AP25:AQ25"/>
    <mergeCell ref="AX23:AZ23"/>
    <mergeCell ref="AT15:AX15"/>
    <mergeCell ref="AT21:AV21"/>
    <mergeCell ref="AT22:AU22"/>
    <mergeCell ref="AP23:AQ23"/>
    <mergeCell ref="P19:BB19"/>
    <mergeCell ref="AM15:AR15"/>
    <mergeCell ref="AO16:AQ17"/>
    <mergeCell ref="AT16:AW17"/>
    <mergeCell ref="AT24:AU24"/>
    <mergeCell ref="AT25:AU25"/>
    <mergeCell ref="AP24:AQ24"/>
    <mergeCell ref="AH21:AN21"/>
    <mergeCell ref="AD21:AG21"/>
    <mergeCell ref="AH22:AI22"/>
    <mergeCell ref="AL22:AM22"/>
    <mergeCell ref="AP22:AQ22"/>
    <mergeCell ref="AL23:AM23"/>
    <mergeCell ref="AX35:AZ35"/>
    <mergeCell ref="AT33:AU33"/>
    <mergeCell ref="AX25:AZ25"/>
    <mergeCell ref="AX36:AZ36"/>
    <mergeCell ref="AP37:AQ37"/>
    <mergeCell ref="AT37:AU37"/>
    <mergeCell ref="AX37:AZ37"/>
    <mergeCell ref="AP36:AQ36"/>
    <mergeCell ref="AT34:AU34"/>
    <mergeCell ref="BG5:BM5"/>
    <mergeCell ref="AT38:AU38"/>
    <mergeCell ref="AT36:AU36"/>
    <mergeCell ref="J31:K31"/>
    <mergeCell ref="BD3:BD7"/>
    <mergeCell ref="AI13:AL13"/>
    <mergeCell ref="AD13:AE13"/>
    <mergeCell ref="V15:AE15"/>
    <mergeCell ref="Q5:T5"/>
    <mergeCell ref="V5:AF5"/>
    <mergeCell ref="Q7:T7"/>
    <mergeCell ref="V7:W7"/>
    <mergeCell ref="V9:W9"/>
    <mergeCell ref="Q9:T9"/>
    <mergeCell ref="AF15:AK15"/>
    <mergeCell ref="X9:Y9"/>
    <mergeCell ref="A3:N3"/>
    <mergeCell ref="P3:BB3"/>
    <mergeCell ref="AX24:AZ24"/>
    <mergeCell ref="AH24:AI24"/>
    <mergeCell ref="AX21:BA21"/>
    <mergeCell ref="AX22:AZ22"/>
    <mergeCell ref="G19:L19"/>
    <mergeCell ref="AP21:AR21"/>
    <mergeCell ref="H31:I31"/>
    <mergeCell ref="B30:G31"/>
    <mergeCell ref="BG3:BM3"/>
    <mergeCell ref="BG6:BG7"/>
    <mergeCell ref="BH6:BJ6"/>
    <mergeCell ref="BK6:BM6"/>
    <mergeCell ref="BE3:BE7"/>
    <mergeCell ref="B5:K5"/>
    <mergeCell ref="AM41:AQ41"/>
    <mergeCell ref="AS41:AU41"/>
    <mergeCell ref="AX41:AZ41"/>
    <mergeCell ref="AM40:AW40"/>
    <mergeCell ref="AX40:AZ40"/>
    <mergeCell ref="AE33:AG39"/>
    <mergeCell ref="AH33:AI33"/>
    <mergeCell ref="AX33:AZ33"/>
    <mergeCell ref="AX34:AZ34"/>
    <mergeCell ref="AT35:AU35"/>
    <mergeCell ref="H30:M30"/>
    <mergeCell ref="G21:L21"/>
    <mergeCell ref="G20:L20"/>
    <mergeCell ref="B23:N23"/>
    <mergeCell ref="AD12:AE12"/>
    <mergeCell ref="BG4:BM4"/>
  </mergeCells>
  <phoneticPr fontId="2"/>
  <conditionalFormatting sqref="AH23:BA23">
    <cfRule type="expression" dxfId="24" priority="11" stopIfTrue="1">
      <formula>$AP$23=0</formula>
    </cfRule>
  </conditionalFormatting>
  <conditionalFormatting sqref="AH24:BA24">
    <cfRule type="expression" dxfId="23" priority="10" stopIfTrue="1">
      <formula>$AP$24=0</formula>
    </cfRule>
  </conditionalFormatting>
  <conditionalFormatting sqref="AH25:BA25">
    <cfRule type="expression" dxfId="22" priority="9" stopIfTrue="1">
      <formula>$AP$25=0</formula>
    </cfRule>
  </conditionalFormatting>
  <conditionalFormatting sqref="AH33:BA33">
    <cfRule type="expression" dxfId="21" priority="8" stopIfTrue="1">
      <formula>$AP$33=0</formula>
    </cfRule>
  </conditionalFormatting>
  <conditionalFormatting sqref="AH34:BA34">
    <cfRule type="expression" dxfId="20" priority="7" stopIfTrue="1">
      <formula>$AP$34=0</formula>
    </cfRule>
  </conditionalFormatting>
  <conditionalFormatting sqref="AH35:BA35">
    <cfRule type="expression" dxfId="19" priority="6" stopIfTrue="1">
      <formula>$AP$35=0</formula>
    </cfRule>
  </conditionalFormatting>
  <conditionalFormatting sqref="AH36:BA36">
    <cfRule type="expression" dxfId="18" priority="5" stopIfTrue="1">
      <formula>$AP$36=0</formula>
    </cfRule>
  </conditionalFormatting>
  <conditionalFormatting sqref="AH37:BA37">
    <cfRule type="expression" dxfId="17" priority="4" stopIfTrue="1">
      <formula>$AP$37=0</formula>
    </cfRule>
  </conditionalFormatting>
  <conditionalFormatting sqref="AH38:BA38">
    <cfRule type="expression" dxfId="16" priority="3" stopIfTrue="1">
      <formula>$AP$38=0</formula>
    </cfRule>
  </conditionalFormatting>
  <conditionalFormatting sqref="AH39:BA39">
    <cfRule type="expression" dxfId="15" priority="2" stopIfTrue="1">
      <formula>$AP$39=0</formula>
    </cfRule>
  </conditionalFormatting>
  <conditionalFormatting sqref="S35:AB37">
    <cfRule type="expression" dxfId="14" priority="1" stopIfTrue="1">
      <formula>$C$19&lt;2</formula>
    </cfRule>
  </conditionalFormatting>
  <dataValidations count="4">
    <dataValidation type="list" allowBlank="1" showInputMessage="1" showErrorMessage="1"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$BO$14:$BO$18</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$BO$4:$BO$11</formula1>
    </dataValidation>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$BD$8:$BD$134</formula1>
    </dataValidation>
    <dataValidation type="list" allowBlank="1" showInputMessage="1" showErrorMessage="1" sqref="C19">
      <formula1>$F$19:$F$21</formula1>
    </dataValidation>
  </dataValidations>
  <hyperlinks>
    <hyperlink ref="A1" location="早見表!A1" display="料金早見表へ"/>
  </hyperlinks>
  <pageMargins left="0.39370078740157483" right="0.39370078740157483" top="0.39370078740157483" bottom="0.19685039370078741" header="0.51181102362204722" footer="0.51181102362204722"/>
  <pageSetup paperSize="9" orientation="landscape" r:id="rId1"/>
  <headerFooter alignWithMargins="0"/>
  <colBreaks count="2" manualBreakCount="2">
    <brk id="15" min="2" max="133" man="1"/>
    <brk id="6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2"/>
  <sheetViews>
    <sheetView showGridLines="0" zoomScale="145" zoomScaleNormal="145" workbookViewId="0">
      <selection activeCell="B18" sqref="B18"/>
    </sheetView>
  </sheetViews>
  <sheetFormatPr defaultRowHeight="13.5"/>
  <cols>
    <col min="1" max="1" width="2.25" style="28" customWidth="1"/>
    <col min="2" max="2" width="10.375" style="28" customWidth="1"/>
    <col min="3" max="3" width="3.875" style="28" customWidth="1"/>
    <col min="4" max="4" width="5.5" style="28" customWidth="1"/>
    <col min="5" max="14" width="8.625" style="28" customWidth="1"/>
    <col min="15" max="16384" width="9" style="28"/>
  </cols>
  <sheetData>
    <row r="1" spans="2:14" ht="14.25" thickBot="1">
      <c r="J1" s="310" t="s">
        <v>286</v>
      </c>
      <c r="K1" s="310"/>
    </row>
    <row r="2" spans="2:14" ht="14.25" thickBot="1">
      <c r="B2" s="52" t="s">
        <v>45</v>
      </c>
      <c r="C2" s="53"/>
      <c r="D2" s="53"/>
      <c r="E2" s="53"/>
      <c r="F2" s="53"/>
      <c r="G2" s="53"/>
      <c r="H2" s="54"/>
    </row>
    <row r="3" spans="2:14" ht="15" thickTop="1" thickBot="1">
      <c r="B3" s="58" t="s">
        <v>41</v>
      </c>
      <c r="C3" s="311">
        <v>1</v>
      </c>
      <c r="D3" s="312"/>
      <c r="E3" s="46" t="s">
        <v>11</v>
      </c>
      <c r="F3" s="46" t="s">
        <v>36</v>
      </c>
      <c r="G3" s="46"/>
      <c r="H3" s="55"/>
    </row>
    <row r="4" spans="2:14" ht="15" thickTop="1" thickBot="1">
      <c r="B4" s="58" t="s">
        <v>42</v>
      </c>
      <c r="C4" s="311">
        <f>上下水道料金計算表!C11</f>
        <v>20</v>
      </c>
      <c r="D4" s="312"/>
      <c r="E4" s="46" t="s">
        <v>26</v>
      </c>
      <c r="F4" s="46"/>
      <c r="G4" s="46"/>
      <c r="H4" s="55"/>
    </row>
    <row r="5" spans="2:14" ht="15" thickTop="1" thickBot="1">
      <c r="B5" s="58" t="s">
        <v>43</v>
      </c>
      <c r="C5" s="323">
        <f>上下水道料金計算表!J7</f>
        <v>0.1</v>
      </c>
      <c r="D5" s="324"/>
      <c r="E5" s="46"/>
      <c r="F5" s="46"/>
      <c r="G5" s="46"/>
      <c r="H5" s="55"/>
    </row>
    <row r="6" spans="2:14" ht="15" thickTop="1" thickBot="1">
      <c r="B6" s="58" t="s">
        <v>44</v>
      </c>
      <c r="C6" s="321" t="str">
        <f>上下水道料金計算表!L7</f>
        <v>上水道</v>
      </c>
      <c r="D6" s="322"/>
      <c r="E6" s="46"/>
      <c r="F6" s="46"/>
      <c r="G6" s="46"/>
      <c r="H6" s="55"/>
    </row>
    <row r="7" spans="2:14" ht="15" thickTop="1" thickBot="1">
      <c r="B7" s="59"/>
      <c r="C7" s="56"/>
      <c r="D7" s="56"/>
      <c r="E7" s="56"/>
      <c r="F7" s="56"/>
      <c r="G7" s="56"/>
      <c r="H7" s="57"/>
    </row>
    <row r="9" spans="2:14" ht="17.25">
      <c r="C9" s="319" t="s">
        <v>27</v>
      </c>
      <c r="D9" s="319"/>
      <c r="E9" s="319"/>
      <c r="F9" s="319"/>
      <c r="G9" s="319"/>
      <c r="H9" s="319"/>
      <c r="I9" s="319"/>
      <c r="J9" s="319"/>
      <c r="K9" s="319"/>
      <c r="L9" s="319"/>
      <c r="M9" s="319"/>
      <c r="N9" s="319"/>
    </row>
    <row r="10" spans="2:14">
      <c r="D10" s="51" t="str">
        <f>IF(C3=1,"","集合住宅用 　　 "&amp;C3&amp;"戸")</f>
        <v/>
      </c>
    </row>
    <row r="11" spans="2:14">
      <c r="D11" s="28" t="s">
        <v>28</v>
      </c>
      <c r="F11" s="28" t="str">
        <f>C6&amp;"区域"</f>
        <v>上水道区域</v>
      </c>
      <c r="K11" s="28" t="s">
        <v>288</v>
      </c>
    </row>
    <row r="12" spans="2:14">
      <c r="D12" s="28" t="s">
        <v>29</v>
      </c>
      <c r="F12" s="28" t="str">
        <f>C4&amp;"ｍｍ"</f>
        <v>20ｍｍ</v>
      </c>
      <c r="H12" s="28" t="s">
        <v>33</v>
      </c>
      <c r="I12" s="29">
        <f>C5</f>
        <v>0.1</v>
      </c>
      <c r="M12" s="28" t="s">
        <v>32</v>
      </c>
    </row>
    <row r="13" spans="2:14">
      <c r="C13" s="30"/>
      <c r="D13" s="31"/>
      <c r="E13" s="313" t="s">
        <v>31</v>
      </c>
      <c r="F13" s="314"/>
      <c r="G13" s="314"/>
      <c r="H13" s="314"/>
      <c r="I13" s="314"/>
      <c r="J13" s="314"/>
      <c r="K13" s="314"/>
      <c r="L13" s="314"/>
      <c r="M13" s="314"/>
      <c r="N13" s="315"/>
    </row>
    <row r="14" spans="2:14">
      <c r="C14" s="32"/>
      <c r="D14" s="33"/>
      <c r="E14" s="34">
        <v>0</v>
      </c>
      <c r="F14" s="35">
        <v>1</v>
      </c>
      <c r="G14" s="34">
        <v>2</v>
      </c>
      <c r="H14" s="35">
        <v>3</v>
      </c>
      <c r="I14" s="34">
        <v>4</v>
      </c>
      <c r="J14" s="35">
        <v>5</v>
      </c>
      <c r="K14" s="34">
        <v>6</v>
      </c>
      <c r="L14" s="35">
        <v>7</v>
      </c>
      <c r="M14" s="34">
        <v>8</v>
      </c>
      <c r="N14" s="36">
        <v>9</v>
      </c>
    </row>
    <row r="15" spans="2:14">
      <c r="C15" s="316" t="s">
        <v>30</v>
      </c>
      <c r="D15" s="37"/>
      <c r="E15" s="175">
        <f>VLOOKUP(E14+$D16,計算票!$A$7:$Z$257,19,FALSE)</f>
        <v>1490</v>
      </c>
      <c r="F15" s="176">
        <f>VLOOKUP(F14+$D16,計算票!$A$7:$Z$257,19,FALSE)</f>
        <v>1490</v>
      </c>
      <c r="G15" s="175">
        <f>VLOOKUP(G14+$D16,計算票!$A$7:$Z$257,19,FALSE)</f>
        <v>1490</v>
      </c>
      <c r="H15" s="176">
        <f>VLOOKUP(H14+$D16,計算票!$A$7:$Z$257,19,FALSE)</f>
        <v>1490</v>
      </c>
      <c r="I15" s="175">
        <f>VLOOKUP(I14+$D16,計算票!$A$7:$Z$257,19,FALSE)</f>
        <v>1490</v>
      </c>
      <c r="J15" s="176">
        <f>VLOOKUP(J14+$D16,計算票!$A$7:$Z$257,19,FALSE)</f>
        <v>1490</v>
      </c>
      <c r="K15" s="175">
        <f>VLOOKUP(K14+$D16,計算票!$A$7:$Z$257,19,FALSE)</f>
        <v>1490</v>
      </c>
      <c r="L15" s="176">
        <f>VLOOKUP(L14+$D16,計算票!$A$7:$Z$257,19,FALSE)</f>
        <v>1490</v>
      </c>
      <c r="M15" s="175">
        <f>VLOOKUP(M14+$D16,計算票!$A$7:$Z$257,19,FALSE)</f>
        <v>1490</v>
      </c>
      <c r="N15" s="177">
        <f>VLOOKUP(N14+$D16,計算票!$A$7:$Z$257,19,FALSE)</f>
        <v>1490</v>
      </c>
    </row>
    <row r="16" spans="2:14">
      <c r="C16" s="317"/>
      <c r="D16" s="38">
        <v>0</v>
      </c>
      <c r="E16" s="70">
        <f>VLOOKUP(E14+$D16,計算票!$A$7:$Z$257,25,FALSE)</f>
        <v>1100</v>
      </c>
      <c r="F16" s="71">
        <f>VLOOKUP(F14+$D16,計算票!$A$7:$Z$257,25,FALSE)</f>
        <v>1210</v>
      </c>
      <c r="G16" s="70">
        <f>VLOOKUP(G14+$D16,計算票!$A$7:$Z$257,25,FALSE)</f>
        <v>1320</v>
      </c>
      <c r="H16" s="71">
        <f>VLOOKUP(H14+$D16,計算票!$A$7:$Z$257,25,FALSE)</f>
        <v>1430</v>
      </c>
      <c r="I16" s="70">
        <f>VLOOKUP(I14+$D16,計算票!$A$7:$Z$257,25,FALSE)</f>
        <v>1540</v>
      </c>
      <c r="J16" s="71">
        <f>VLOOKUP(J14+$D16,計算票!$A$7:$Z$257,25,FALSE)</f>
        <v>1650</v>
      </c>
      <c r="K16" s="70">
        <f>VLOOKUP(K14+$D16,計算票!$A$7:$Z$257,25,FALSE)</f>
        <v>1760</v>
      </c>
      <c r="L16" s="71">
        <f>VLOOKUP(L14+$D16,計算票!$A$7:$Z$257,25,FALSE)</f>
        <v>1870</v>
      </c>
      <c r="M16" s="70">
        <f>VLOOKUP(M14+$D16,計算票!$A$7:$Z$257,25,FALSE)</f>
        <v>1980</v>
      </c>
      <c r="N16" s="72">
        <f>VLOOKUP(N14+$D16,計算票!$A$7:$Z$257,25,FALSE)</f>
        <v>2090</v>
      </c>
    </row>
    <row r="17" spans="3:14">
      <c r="C17" s="317"/>
      <c r="D17" s="39"/>
      <c r="E17" s="40">
        <f>SUM(E15:E16)</f>
        <v>2590</v>
      </c>
      <c r="F17" s="41">
        <f t="shared" ref="F17:N17" si="0">SUM(F15:F16)</f>
        <v>2700</v>
      </c>
      <c r="G17" s="40">
        <f t="shared" si="0"/>
        <v>2810</v>
      </c>
      <c r="H17" s="41">
        <f t="shared" si="0"/>
        <v>2920</v>
      </c>
      <c r="I17" s="40">
        <f t="shared" si="0"/>
        <v>3030</v>
      </c>
      <c r="J17" s="41">
        <f t="shared" si="0"/>
        <v>3140</v>
      </c>
      <c r="K17" s="40">
        <f t="shared" si="0"/>
        <v>3250</v>
      </c>
      <c r="L17" s="41">
        <f t="shared" si="0"/>
        <v>3360</v>
      </c>
      <c r="M17" s="40">
        <f t="shared" si="0"/>
        <v>3470</v>
      </c>
      <c r="N17" s="42">
        <f t="shared" si="0"/>
        <v>3580</v>
      </c>
    </row>
    <row r="18" spans="3:14">
      <c r="C18" s="317"/>
      <c r="D18" s="35"/>
      <c r="E18" s="178">
        <f>VLOOKUP(E14+$D19,計算票!$A$7:$Z$257,19,FALSE)</f>
        <v>1490</v>
      </c>
      <c r="F18" s="179">
        <f>VLOOKUP(F14+$D19,計算票!$A$7:$Z$257,19,FALSE)</f>
        <v>1670</v>
      </c>
      <c r="G18" s="178">
        <f>VLOOKUP(G14+$D19,計算票!$A$7:$Z$257,19,FALSE)</f>
        <v>1840</v>
      </c>
      <c r="H18" s="179">
        <f>VLOOKUP(H14+$D19,計算票!$A$7:$Z$257,19,FALSE)</f>
        <v>2020</v>
      </c>
      <c r="I18" s="178">
        <f>VLOOKUP(I14+$D19,計算票!$A$7:$Z$257,19,FALSE)</f>
        <v>2200</v>
      </c>
      <c r="J18" s="179">
        <f>VLOOKUP(J14+$D19,計算票!$A$7:$Z$257,19,FALSE)</f>
        <v>2370</v>
      </c>
      <c r="K18" s="178">
        <f>VLOOKUP(K14+$D19,計算票!$A$7:$Z$257,19,FALSE)</f>
        <v>2550</v>
      </c>
      <c r="L18" s="179">
        <f>VLOOKUP(L14+$D19,計算票!$A$7:$Z$257,19,FALSE)</f>
        <v>2720</v>
      </c>
      <c r="M18" s="178">
        <f>VLOOKUP(M14+$D19,計算票!$A$7:$Z$257,19,FALSE)</f>
        <v>2900</v>
      </c>
      <c r="N18" s="180">
        <f>VLOOKUP(N14+$D19,計算票!$A$7:$Z$257,19,FALSE)</f>
        <v>3080</v>
      </c>
    </row>
    <row r="19" spans="3:14">
      <c r="C19" s="317"/>
      <c r="D19" s="35">
        <v>10</v>
      </c>
      <c r="E19" s="70">
        <f>VLOOKUP(E14+$D19,計算票!$A$7:$Z$257,25,FALSE)</f>
        <v>2200</v>
      </c>
      <c r="F19" s="71">
        <f>VLOOKUP(F14+$D19,計算票!$A$7:$Z$257,25,FALSE)</f>
        <v>2330</v>
      </c>
      <c r="G19" s="70">
        <f>VLOOKUP(G14+$D19,計算票!$A$7:$Z$257,25,FALSE)</f>
        <v>2460</v>
      </c>
      <c r="H19" s="71">
        <f>VLOOKUP(H14+$D19,計算票!$A$7:$Z$257,25,FALSE)</f>
        <v>2590</v>
      </c>
      <c r="I19" s="70">
        <f>VLOOKUP(I14+$D19,計算票!$A$7:$Z$257,25,FALSE)</f>
        <v>2720</v>
      </c>
      <c r="J19" s="71">
        <f>VLOOKUP(J14+$D19,計算票!$A$7:$Z$257,25,FALSE)</f>
        <v>2860</v>
      </c>
      <c r="K19" s="70">
        <f>VLOOKUP(K14+$D19,計算票!$A$7:$Z$257,25,FALSE)</f>
        <v>2990</v>
      </c>
      <c r="L19" s="71">
        <f>VLOOKUP(L14+$D19,計算票!$A$7:$Z$257,25,FALSE)</f>
        <v>3120</v>
      </c>
      <c r="M19" s="70">
        <f>VLOOKUP(M14+$D19,計算票!$A$7:$Z$257,25,FALSE)</f>
        <v>3250</v>
      </c>
      <c r="N19" s="72">
        <f>VLOOKUP(N14+$D19,計算票!$A$7:$Z$257,25,FALSE)</f>
        <v>3380</v>
      </c>
    </row>
    <row r="20" spans="3:14">
      <c r="C20" s="317"/>
      <c r="D20" s="35"/>
      <c r="E20" s="43">
        <f>SUM(E18:E19)</f>
        <v>3690</v>
      </c>
      <c r="F20" s="44">
        <f t="shared" ref="F20" si="1">SUM(F18:F19)</f>
        <v>4000</v>
      </c>
      <c r="G20" s="43">
        <f t="shared" ref="G20" si="2">SUM(G18:G19)</f>
        <v>4300</v>
      </c>
      <c r="H20" s="44">
        <f t="shared" ref="H20" si="3">SUM(H18:H19)</f>
        <v>4610</v>
      </c>
      <c r="I20" s="43">
        <f t="shared" ref="I20" si="4">SUM(I18:I19)</f>
        <v>4920</v>
      </c>
      <c r="J20" s="44">
        <f t="shared" ref="J20" si="5">SUM(J18:J19)</f>
        <v>5230</v>
      </c>
      <c r="K20" s="43">
        <f t="shared" ref="K20" si="6">SUM(K18:K19)</f>
        <v>5540</v>
      </c>
      <c r="L20" s="44">
        <f t="shared" ref="L20" si="7">SUM(L18:L19)</f>
        <v>5840</v>
      </c>
      <c r="M20" s="43">
        <f t="shared" ref="M20" si="8">SUM(M18:M19)</f>
        <v>6150</v>
      </c>
      <c r="N20" s="45">
        <f t="shared" ref="N20" si="9">SUM(N18:N19)</f>
        <v>6460</v>
      </c>
    </row>
    <row r="21" spans="3:14">
      <c r="C21" s="317"/>
      <c r="D21" s="37"/>
      <c r="E21" s="175">
        <f>VLOOKUP(E14+$D22,計算票!$A$7:$Z$257,19,FALSE)</f>
        <v>3250</v>
      </c>
      <c r="F21" s="176">
        <f>VLOOKUP(F14+$D22,計算票!$A$7:$Z$257,19,FALSE)</f>
        <v>3430</v>
      </c>
      <c r="G21" s="175">
        <f>VLOOKUP(G14+$D22,計算票!$A$7:$Z$257,19,FALSE)</f>
        <v>3600</v>
      </c>
      <c r="H21" s="176">
        <f>VLOOKUP(H14+$D22,計算票!$A$7:$Z$257,19,FALSE)</f>
        <v>3780</v>
      </c>
      <c r="I21" s="175">
        <f>VLOOKUP(I14+$D22,計算票!$A$7:$Z$257,19,FALSE)</f>
        <v>3960</v>
      </c>
      <c r="J21" s="176">
        <f>VLOOKUP(J14+$D22,計算票!$A$7:$Z$257,19,FALSE)</f>
        <v>4130</v>
      </c>
      <c r="K21" s="175">
        <f>VLOOKUP(K14+$D22,計算票!$A$7:$Z$257,19,FALSE)</f>
        <v>4310</v>
      </c>
      <c r="L21" s="176">
        <f>VLOOKUP(L14+$D22,計算票!$A$7:$Z$257,19,FALSE)</f>
        <v>4480</v>
      </c>
      <c r="M21" s="175">
        <f>VLOOKUP(M14+$D22,計算票!$A$7:$Z$257,19,FALSE)</f>
        <v>4660</v>
      </c>
      <c r="N21" s="177">
        <f>VLOOKUP(N14+$D22,計算票!$A$7:$Z$257,19,FALSE)</f>
        <v>4840</v>
      </c>
    </row>
    <row r="22" spans="3:14">
      <c r="C22" s="317"/>
      <c r="D22" s="38">
        <v>20</v>
      </c>
      <c r="E22" s="70">
        <f>VLOOKUP(E14+$D22,計算票!$A$7:$Z$257,25,FALSE)</f>
        <v>3520</v>
      </c>
      <c r="F22" s="71">
        <f>VLOOKUP(F14+$D22,計算票!$A$7:$Z$257,25,FALSE)</f>
        <v>3670</v>
      </c>
      <c r="G22" s="70">
        <f>VLOOKUP(G14+$D22,計算票!$A$7:$Z$257,25,FALSE)</f>
        <v>3820</v>
      </c>
      <c r="H22" s="71">
        <f>VLOOKUP(H14+$D22,計算票!$A$7:$Z$257,25,FALSE)</f>
        <v>3980</v>
      </c>
      <c r="I22" s="70">
        <f>VLOOKUP(I14+$D22,計算票!$A$7:$Z$257,25,FALSE)</f>
        <v>4130</v>
      </c>
      <c r="J22" s="71">
        <f>VLOOKUP(J14+$D22,計算票!$A$7:$Z$257,25,FALSE)</f>
        <v>4290</v>
      </c>
      <c r="K22" s="70">
        <f>VLOOKUP(K14+$D22,計算票!$A$7:$Z$257,25,FALSE)</f>
        <v>4440</v>
      </c>
      <c r="L22" s="71">
        <f>VLOOKUP(L14+$D22,計算票!$A$7:$Z$257,25,FALSE)</f>
        <v>4590</v>
      </c>
      <c r="M22" s="70">
        <f>VLOOKUP(M14+$D22,計算票!$A$7:$Z$257,25,FALSE)</f>
        <v>4750</v>
      </c>
      <c r="N22" s="72">
        <f>VLOOKUP(N14+$D22,計算票!$A$7:$Z$257,25,FALSE)</f>
        <v>4900</v>
      </c>
    </row>
    <row r="23" spans="3:14">
      <c r="C23" s="317"/>
      <c r="D23" s="39"/>
      <c r="E23" s="40">
        <f>SUM(E21:E22)</f>
        <v>6770</v>
      </c>
      <c r="F23" s="41">
        <f t="shared" ref="F23" si="10">SUM(F21:F22)</f>
        <v>7100</v>
      </c>
      <c r="G23" s="40">
        <f t="shared" ref="G23" si="11">SUM(G21:G22)</f>
        <v>7420</v>
      </c>
      <c r="H23" s="41">
        <f t="shared" ref="H23" si="12">SUM(H21:H22)</f>
        <v>7760</v>
      </c>
      <c r="I23" s="40">
        <f t="shared" ref="I23" si="13">SUM(I21:I22)</f>
        <v>8090</v>
      </c>
      <c r="J23" s="41">
        <f t="shared" ref="J23" si="14">SUM(J21:J22)</f>
        <v>8420</v>
      </c>
      <c r="K23" s="40">
        <f t="shared" ref="K23" si="15">SUM(K21:K22)</f>
        <v>8750</v>
      </c>
      <c r="L23" s="41">
        <f t="shared" ref="L23" si="16">SUM(L21:L22)</f>
        <v>9070</v>
      </c>
      <c r="M23" s="40">
        <f t="shared" ref="M23" si="17">SUM(M21:M22)</f>
        <v>9410</v>
      </c>
      <c r="N23" s="42">
        <f t="shared" ref="N23" si="18">SUM(N21:N22)</f>
        <v>9740</v>
      </c>
    </row>
    <row r="24" spans="3:14">
      <c r="C24" s="317"/>
      <c r="D24" s="35"/>
      <c r="E24" s="178">
        <f>VLOOKUP(E14+$D25,計算票!$A$7:$Z$257,19,FALSE)</f>
        <v>5010</v>
      </c>
      <c r="F24" s="179">
        <f>VLOOKUP(F14+$D25,計算票!$A$7:$Z$257,19,FALSE)</f>
        <v>5200</v>
      </c>
      <c r="G24" s="178">
        <f>VLOOKUP(G14+$D25,計算票!$A$7:$Z$257,19,FALSE)</f>
        <v>5390</v>
      </c>
      <c r="H24" s="179">
        <f>VLOOKUP(H14+$D25,計算票!$A$7:$Z$257,19,FALSE)</f>
        <v>5570</v>
      </c>
      <c r="I24" s="178">
        <f>VLOOKUP(I14+$D25,計算票!$A$7:$Z$257,19,FALSE)</f>
        <v>5760</v>
      </c>
      <c r="J24" s="179">
        <f>VLOOKUP(J14+$D25,計算票!$A$7:$Z$257,19,FALSE)</f>
        <v>5950</v>
      </c>
      <c r="K24" s="178">
        <f>VLOOKUP(K14+$D25,計算票!$A$7:$Z$257,19,FALSE)</f>
        <v>6130</v>
      </c>
      <c r="L24" s="179">
        <f>VLOOKUP(L14+$D25,計算票!$A$7:$Z$257,19,FALSE)</f>
        <v>6320</v>
      </c>
      <c r="M24" s="178">
        <f>VLOOKUP(M14+$D25,計算票!$A$7:$Z$257,19,FALSE)</f>
        <v>6510</v>
      </c>
      <c r="N24" s="180">
        <f>VLOOKUP(N14+$D25,計算票!$A$7:$Z$257,19,FALSE)</f>
        <v>6690</v>
      </c>
    </row>
    <row r="25" spans="3:14">
      <c r="C25" s="317"/>
      <c r="D25" s="35">
        <v>30</v>
      </c>
      <c r="E25" s="70">
        <f>VLOOKUP(E14+$D25,計算票!$A$7:$Z$257,25,FALSE)</f>
        <v>5060</v>
      </c>
      <c r="F25" s="71">
        <f>VLOOKUP(F14+$D25,計算票!$A$7:$Z$257,25,FALSE)</f>
        <v>5230</v>
      </c>
      <c r="G25" s="70">
        <f>VLOOKUP(G14+$D25,計算票!$A$7:$Z$257,25,FALSE)</f>
        <v>5410</v>
      </c>
      <c r="H25" s="71">
        <f>VLOOKUP(H14+$D25,計算票!$A$7:$Z$257,25,FALSE)</f>
        <v>5580</v>
      </c>
      <c r="I25" s="70">
        <f>VLOOKUP(I14+$D25,計算票!$A$7:$Z$257,25,FALSE)</f>
        <v>5760</v>
      </c>
      <c r="J25" s="71">
        <f>VLOOKUP(J14+$D25,計算票!$A$7:$Z$257,25,FALSE)</f>
        <v>5940</v>
      </c>
      <c r="K25" s="70">
        <f>VLOOKUP(K14+$D25,計算票!$A$7:$Z$257,25,FALSE)</f>
        <v>6110</v>
      </c>
      <c r="L25" s="71">
        <f>VLOOKUP(L14+$D25,計算票!$A$7:$Z$257,25,FALSE)</f>
        <v>6290</v>
      </c>
      <c r="M25" s="70">
        <f>VLOOKUP(M14+$D25,計算票!$A$7:$Z$257,25,FALSE)</f>
        <v>6460</v>
      </c>
      <c r="N25" s="72">
        <f>VLOOKUP(N14+$D25,計算票!$A$7:$Z$257,25,FALSE)</f>
        <v>6640</v>
      </c>
    </row>
    <row r="26" spans="3:14">
      <c r="C26" s="317"/>
      <c r="D26" s="35"/>
      <c r="E26" s="43">
        <f>SUM(E24:E25)</f>
        <v>10070</v>
      </c>
      <c r="F26" s="44">
        <f t="shared" ref="F26" si="19">SUM(F24:F25)</f>
        <v>10430</v>
      </c>
      <c r="G26" s="43">
        <f t="shared" ref="G26" si="20">SUM(G24:G25)</f>
        <v>10800</v>
      </c>
      <c r="H26" s="44">
        <f t="shared" ref="H26" si="21">SUM(H24:H25)</f>
        <v>11150</v>
      </c>
      <c r="I26" s="43">
        <f t="shared" ref="I26" si="22">SUM(I24:I25)</f>
        <v>11520</v>
      </c>
      <c r="J26" s="44">
        <f t="shared" ref="J26" si="23">SUM(J24:J25)</f>
        <v>11890</v>
      </c>
      <c r="K26" s="43">
        <f t="shared" ref="K26" si="24">SUM(K24:K25)</f>
        <v>12240</v>
      </c>
      <c r="L26" s="44">
        <f t="shared" ref="L26" si="25">SUM(L24:L25)</f>
        <v>12610</v>
      </c>
      <c r="M26" s="43">
        <f t="shared" ref="M26" si="26">SUM(M24:M25)</f>
        <v>12970</v>
      </c>
      <c r="N26" s="45">
        <f t="shared" ref="N26" si="27">SUM(N24:N25)</f>
        <v>13330</v>
      </c>
    </row>
    <row r="27" spans="3:14">
      <c r="C27" s="317"/>
      <c r="D27" s="37"/>
      <c r="E27" s="175">
        <f>VLOOKUP(E14+$D28,計算票!$A$7:$Z$257,19,FALSE)</f>
        <v>6880</v>
      </c>
      <c r="F27" s="176">
        <f>VLOOKUP(F14+$D28,計算票!$A$7:$Z$257,19,FALSE)</f>
        <v>7070</v>
      </c>
      <c r="G27" s="175">
        <f>VLOOKUP(G14+$D28,計算票!$A$7:$Z$257,19,FALSE)</f>
        <v>7260</v>
      </c>
      <c r="H27" s="176">
        <f>VLOOKUP(H14+$D28,計算票!$A$7:$Z$257,19,FALSE)</f>
        <v>7440</v>
      </c>
      <c r="I27" s="175">
        <f>VLOOKUP(I14+$D28,計算票!$A$7:$Z$257,19,FALSE)</f>
        <v>7630</v>
      </c>
      <c r="J27" s="176">
        <f>VLOOKUP(J14+$D28,計算票!$A$7:$Z$257,19,FALSE)</f>
        <v>7820</v>
      </c>
      <c r="K27" s="175">
        <f>VLOOKUP(K14+$D28,計算票!$A$7:$Z$257,19,FALSE)</f>
        <v>8000</v>
      </c>
      <c r="L27" s="176">
        <f>VLOOKUP(L14+$D28,計算票!$A$7:$Z$257,19,FALSE)</f>
        <v>8190</v>
      </c>
      <c r="M27" s="175">
        <f>VLOOKUP(M14+$D28,計算票!$A$7:$Z$257,19,FALSE)</f>
        <v>8380</v>
      </c>
      <c r="N27" s="177">
        <f>VLOOKUP(N14+$D28,計算票!$A$7:$Z$257,19,FALSE)</f>
        <v>8560</v>
      </c>
    </row>
    <row r="28" spans="3:14">
      <c r="C28" s="317"/>
      <c r="D28" s="38">
        <v>40</v>
      </c>
      <c r="E28" s="70">
        <f>VLOOKUP(E14+$D28,計算票!$A$7:$Z$257,25,FALSE)</f>
        <v>6820</v>
      </c>
      <c r="F28" s="71">
        <f>VLOOKUP(F14+$D28,計算票!$A$7:$Z$257,25,FALSE)</f>
        <v>7010</v>
      </c>
      <c r="G28" s="70">
        <f>VLOOKUP(G14+$D28,計算票!$A$7:$Z$257,25,FALSE)</f>
        <v>7210</v>
      </c>
      <c r="H28" s="71">
        <f>VLOOKUP(H14+$D28,計算票!$A$7:$Z$257,25,FALSE)</f>
        <v>7410</v>
      </c>
      <c r="I28" s="70">
        <f>VLOOKUP(I14+$D28,計算票!$A$7:$Z$257,25,FALSE)</f>
        <v>7610</v>
      </c>
      <c r="J28" s="71">
        <f>VLOOKUP(J14+$D28,計算票!$A$7:$Z$257,25,FALSE)</f>
        <v>7810</v>
      </c>
      <c r="K28" s="70">
        <f>VLOOKUP(K14+$D28,計算票!$A$7:$Z$257,25,FALSE)</f>
        <v>8000</v>
      </c>
      <c r="L28" s="71">
        <f>VLOOKUP(L14+$D28,計算票!$A$7:$Z$257,25,FALSE)</f>
        <v>8200</v>
      </c>
      <c r="M28" s="70">
        <f>VLOOKUP(M14+$D28,計算票!$A$7:$Z$257,25,FALSE)</f>
        <v>8400</v>
      </c>
      <c r="N28" s="72">
        <f>VLOOKUP(N14+$D28,計算票!$A$7:$Z$257,25,FALSE)</f>
        <v>8600</v>
      </c>
    </row>
    <row r="29" spans="3:14">
      <c r="C29" s="317"/>
      <c r="D29" s="39"/>
      <c r="E29" s="40">
        <f>SUM(E27:E28)</f>
        <v>13700</v>
      </c>
      <c r="F29" s="41">
        <f t="shared" ref="F29" si="28">SUM(F27:F28)</f>
        <v>14080</v>
      </c>
      <c r="G29" s="40">
        <f t="shared" ref="G29" si="29">SUM(G27:G28)</f>
        <v>14470</v>
      </c>
      <c r="H29" s="41">
        <f t="shared" ref="H29" si="30">SUM(H27:H28)</f>
        <v>14850</v>
      </c>
      <c r="I29" s="40">
        <f t="shared" ref="I29" si="31">SUM(I27:I28)</f>
        <v>15240</v>
      </c>
      <c r="J29" s="41">
        <f t="shared" ref="J29" si="32">SUM(J27:J28)</f>
        <v>15630</v>
      </c>
      <c r="K29" s="40">
        <f t="shared" ref="K29" si="33">SUM(K27:K28)</f>
        <v>16000</v>
      </c>
      <c r="L29" s="41">
        <f t="shared" ref="L29" si="34">SUM(L27:L28)</f>
        <v>16390</v>
      </c>
      <c r="M29" s="40">
        <f t="shared" ref="M29" si="35">SUM(M27:M28)</f>
        <v>16780</v>
      </c>
      <c r="N29" s="42">
        <f t="shared" ref="N29" si="36">SUM(N27:N28)</f>
        <v>17160</v>
      </c>
    </row>
    <row r="30" spans="3:14">
      <c r="C30" s="317"/>
      <c r="D30" s="35"/>
      <c r="E30" s="178">
        <f>VLOOKUP(E14+$D31,計算票!$A$7:$Z$257,19,FALSE)</f>
        <v>8750</v>
      </c>
      <c r="F30" s="179">
        <f>VLOOKUP(F14+$D31,計算票!$A$7:$Z$257,19,FALSE)</f>
        <v>8940</v>
      </c>
      <c r="G30" s="178">
        <f>VLOOKUP(G14+$D31,計算票!$A$7:$Z$257,19,FALSE)</f>
        <v>9130</v>
      </c>
      <c r="H30" s="179">
        <f>VLOOKUP(H14+$D31,計算票!$A$7:$Z$257,19,FALSE)</f>
        <v>9310</v>
      </c>
      <c r="I30" s="178">
        <f>VLOOKUP(I14+$D31,計算票!$A$7:$Z$257,19,FALSE)</f>
        <v>9500</v>
      </c>
      <c r="J30" s="179">
        <f>VLOOKUP(J14+$D31,計算票!$A$7:$Z$257,19,FALSE)</f>
        <v>9690</v>
      </c>
      <c r="K30" s="178">
        <f>VLOOKUP(K14+$D31,計算票!$A$7:$Z$257,19,FALSE)</f>
        <v>9870</v>
      </c>
      <c r="L30" s="179">
        <f>VLOOKUP(L14+$D31,計算票!$A$7:$Z$257,19,FALSE)</f>
        <v>10060</v>
      </c>
      <c r="M30" s="178">
        <f>VLOOKUP(M14+$D31,計算票!$A$7:$Z$257,19,FALSE)</f>
        <v>10250</v>
      </c>
      <c r="N30" s="180">
        <f>VLOOKUP(N14+$D31,計算票!$A$7:$Z$257,19,FALSE)</f>
        <v>10430</v>
      </c>
    </row>
    <row r="31" spans="3:14">
      <c r="C31" s="317"/>
      <c r="D31" s="35">
        <v>50</v>
      </c>
      <c r="E31" s="70">
        <f>VLOOKUP(E14+$D31,計算票!$A$7:$Z$257,25,FALSE)</f>
        <v>8800</v>
      </c>
      <c r="F31" s="71">
        <f>VLOOKUP(F14+$D31,計算票!$A$7:$Z$257,25,FALSE)</f>
        <v>9020</v>
      </c>
      <c r="G31" s="70">
        <f>VLOOKUP(G14+$D31,計算票!$A$7:$Z$257,25,FALSE)</f>
        <v>9240</v>
      </c>
      <c r="H31" s="71">
        <f>VLOOKUP(H14+$D31,計算票!$A$7:$Z$257,25,FALSE)</f>
        <v>9460</v>
      </c>
      <c r="I31" s="70">
        <f>VLOOKUP(I14+$D31,計算票!$A$7:$Z$257,25,FALSE)</f>
        <v>9680</v>
      </c>
      <c r="J31" s="71">
        <f>VLOOKUP(J14+$D31,計算票!$A$7:$Z$257,25,FALSE)</f>
        <v>9900</v>
      </c>
      <c r="K31" s="70">
        <f>VLOOKUP(K14+$D31,計算票!$A$7:$Z$257,25,FALSE)</f>
        <v>10120</v>
      </c>
      <c r="L31" s="71">
        <f>VLOOKUP(L14+$D31,計算票!$A$7:$Z$257,25,FALSE)</f>
        <v>10340</v>
      </c>
      <c r="M31" s="70">
        <f>VLOOKUP(M14+$D31,計算票!$A$7:$Z$257,25,FALSE)</f>
        <v>10560</v>
      </c>
      <c r="N31" s="72">
        <f>VLOOKUP(N14+$D31,計算票!$A$7:$Z$257,25,FALSE)</f>
        <v>10780</v>
      </c>
    </row>
    <row r="32" spans="3:14">
      <c r="C32" s="317"/>
      <c r="D32" s="35"/>
      <c r="E32" s="43">
        <f>SUM(E30:E31)</f>
        <v>17550</v>
      </c>
      <c r="F32" s="44">
        <f t="shared" ref="F32" si="37">SUM(F30:F31)</f>
        <v>17960</v>
      </c>
      <c r="G32" s="43">
        <f t="shared" ref="G32" si="38">SUM(G30:G31)</f>
        <v>18370</v>
      </c>
      <c r="H32" s="44">
        <f t="shared" ref="H32" si="39">SUM(H30:H31)</f>
        <v>18770</v>
      </c>
      <c r="I32" s="43">
        <f t="shared" ref="I32" si="40">SUM(I30:I31)</f>
        <v>19180</v>
      </c>
      <c r="J32" s="44">
        <f t="shared" ref="J32" si="41">SUM(J30:J31)</f>
        <v>19590</v>
      </c>
      <c r="K32" s="43">
        <f t="shared" ref="K32" si="42">SUM(K30:K31)</f>
        <v>19990</v>
      </c>
      <c r="L32" s="44">
        <f t="shared" ref="L32" si="43">SUM(L30:L31)</f>
        <v>20400</v>
      </c>
      <c r="M32" s="43">
        <f t="shared" ref="M32" si="44">SUM(M30:M31)</f>
        <v>20810</v>
      </c>
      <c r="N32" s="45">
        <f t="shared" ref="N32" si="45">SUM(N30:N31)</f>
        <v>21210</v>
      </c>
    </row>
    <row r="33" spans="3:14">
      <c r="C33" s="317"/>
      <c r="D33" s="37"/>
      <c r="E33" s="175">
        <f>VLOOKUP(E14+$D34,計算票!$A$7:$Z$257,19,FALSE)</f>
        <v>10620</v>
      </c>
      <c r="F33" s="176">
        <f>VLOOKUP(F14+$D34,計算票!$A$7:$Z$257,19,FALSE)</f>
        <v>10810</v>
      </c>
      <c r="G33" s="175">
        <f>VLOOKUP(G14+$D34,計算票!$A$7:$Z$257,19,FALSE)</f>
        <v>11000</v>
      </c>
      <c r="H33" s="176">
        <f>VLOOKUP(H14+$D34,計算票!$A$7:$Z$257,19,FALSE)</f>
        <v>11180</v>
      </c>
      <c r="I33" s="175">
        <f>VLOOKUP(I14+$D34,計算票!$A$7:$Z$257,19,FALSE)</f>
        <v>11370</v>
      </c>
      <c r="J33" s="176">
        <f>VLOOKUP(J14+$D34,計算票!$A$7:$Z$257,19,FALSE)</f>
        <v>11560</v>
      </c>
      <c r="K33" s="175">
        <f>VLOOKUP(K14+$D34,計算票!$A$7:$Z$257,19,FALSE)</f>
        <v>11740</v>
      </c>
      <c r="L33" s="176">
        <f>VLOOKUP(L14+$D34,計算票!$A$7:$Z$257,19,FALSE)</f>
        <v>11930</v>
      </c>
      <c r="M33" s="175">
        <f>VLOOKUP(M14+$D34,計算票!$A$7:$Z$257,19,FALSE)</f>
        <v>12120</v>
      </c>
      <c r="N33" s="177">
        <f>VLOOKUP(N14+$D34,計算票!$A$7:$Z$257,19,FALSE)</f>
        <v>12300</v>
      </c>
    </row>
    <row r="34" spans="3:14">
      <c r="C34" s="317"/>
      <c r="D34" s="38">
        <v>60</v>
      </c>
      <c r="E34" s="70">
        <f>VLOOKUP(E14+$D34,計算票!$A$7:$Z$257,25,FALSE)</f>
        <v>11000</v>
      </c>
      <c r="F34" s="71">
        <f>VLOOKUP(F14+$D34,計算票!$A$7:$Z$257,25,FALSE)</f>
        <v>11220</v>
      </c>
      <c r="G34" s="70">
        <f>VLOOKUP(G14+$D34,計算票!$A$7:$Z$257,25,FALSE)</f>
        <v>11440</v>
      </c>
      <c r="H34" s="71">
        <f>VLOOKUP(H14+$D34,計算票!$A$7:$Z$257,25,FALSE)</f>
        <v>11660</v>
      </c>
      <c r="I34" s="70">
        <f>VLOOKUP(I14+$D34,計算票!$A$7:$Z$257,25,FALSE)</f>
        <v>11880</v>
      </c>
      <c r="J34" s="71">
        <f>VLOOKUP(J14+$D34,計算票!$A$7:$Z$257,25,FALSE)</f>
        <v>12100</v>
      </c>
      <c r="K34" s="70">
        <f>VLOOKUP(K14+$D34,計算票!$A$7:$Z$257,25,FALSE)</f>
        <v>12320</v>
      </c>
      <c r="L34" s="71">
        <f>VLOOKUP(L14+$D34,計算票!$A$7:$Z$257,25,FALSE)</f>
        <v>12540</v>
      </c>
      <c r="M34" s="70">
        <f>VLOOKUP(M14+$D34,計算票!$A$7:$Z$257,25,FALSE)</f>
        <v>12760</v>
      </c>
      <c r="N34" s="72">
        <f>VLOOKUP(N14+$D34,計算票!$A$7:$Z$257,25,FALSE)</f>
        <v>12980</v>
      </c>
    </row>
    <row r="35" spans="3:14">
      <c r="C35" s="317"/>
      <c r="D35" s="39"/>
      <c r="E35" s="40">
        <f>SUM(E33:E34)</f>
        <v>21620</v>
      </c>
      <c r="F35" s="41">
        <f t="shared" ref="F35" si="46">SUM(F33:F34)</f>
        <v>22030</v>
      </c>
      <c r="G35" s="40">
        <f t="shared" ref="G35" si="47">SUM(G33:G34)</f>
        <v>22440</v>
      </c>
      <c r="H35" s="41">
        <f t="shared" ref="H35" si="48">SUM(H33:H34)</f>
        <v>22840</v>
      </c>
      <c r="I35" s="40">
        <f t="shared" ref="I35" si="49">SUM(I33:I34)</f>
        <v>23250</v>
      </c>
      <c r="J35" s="41">
        <f t="shared" ref="J35" si="50">SUM(J33:J34)</f>
        <v>23660</v>
      </c>
      <c r="K35" s="40">
        <f t="shared" ref="K35" si="51">SUM(K33:K34)</f>
        <v>24060</v>
      </c>
      <c r="L35" s="41">
        <f t="shared" ref="L35" si="52">SUM(L33:L34)</f>
        <v>24470</v>
      </c>
      <c r="M35" s="40">
        <f t="shared" ref="M35" si="53">SUM(M33:M34)</f>
        <v>24880</v>
      </c>
      <c r="N35" s="42">
        <f t="shared" ref="N35" si="54">SUM(N33:N34)</f>
        <v>25280</v>
      </c>
    </row>
    <row r="36" spans="3:14">
      <c r="C36" s="317"/>
      <c r="D36" s="35"/>
      <c r="E36" s="178">
        <f>VLOOKUP(E14+$D37,計算票!$A$7:$Z$257,19,FALSE)</f>
        <v>12490</v>
      </c>
      <c r="F36" s="179">
        <f>VLOOKUP(F14+$D37,計算票!$A$7:$Z$257,19,FALSE)</f>
        <v>12680</v>
      </c>
      <c r="G36" s="178">
        <f>VLOOKUP(G14+$D37,計算票!$A$7:$Z$257,19,FALSE)</f>
        <v>12870</v>
      </c>
      <c r="H36" s="179">
        <f>VLOOKUP(H14+$D37,計算票!$A$7:$Z$257,19,FALSE)</f>
        <v>13050</v>
      </c>
      <c r="I36" s="178">
        <f>VLOOKUP(I14+$D37,計算票!$A$7:$Z$257,19,FALSE)</f>
        <v>13240</v>
      </c>
      <c r="J36" s="179">
        <f>VLOOKUP(J14+$D37,計算票!$A$7:$Z$257,19,FALSE)</f>
        <v>13430</v>
      </c>
      <c r="K36" s="178">
        <f>VLOOKUP(K14+$D37,計算票!$A$7:$Z$257,19,FALSE)</f>
        <v>13610</v>
      </c>
      <c r="L36" s="179">
        <f>VLOOKUP(L14+$D37,計算票!$A$7:$Z$257,19,FALSE)</f>
        <v>13800</v>
      </c>
      <c r="M36" s="178">
        <f>VLOOKUP(M14+$D37,計算票!$A$7:$Z$257,19,FALSE)</f>
        <v>13990</v>
      </c>
      <c r="N36" s="180">
        <f>VLOOKUP(N14+$D37,計算票!$A$7:$Z$257,19,FALSE)</f>
        <v>14170</v>
      </c>
    </row>
    <row r="37" spans="3:14">
      <c r="C37" s="317"/>
      <c r="D37" s="35">
        <v>70</v>
      </c>
      <c r="E37" s="70">
        <f>VLOOKUP(E14+$D37,計算票!$A$7:$Z$257,25,FALSE)</f>
        <v>13200</v>
      </c>
      <c r="F37" s="71">
        <f>VLOOKUP(F14+$D37,計算票!$A$7:$Z$257,25,FALSE)</f>
        <v>13420</v>
      </c>
      <c r="G37" s="70">
        <f>VLOOKUP(G14+$D37,計算票!$A$7:$Z$257,25,FALSE)</f>
        <v>13640</v>
      </c>
      <c r="H37" s="71">
        <f>VLOOKUP(H14+$D37,計算票!$A$7:$Z$257,25,FALSE)</f>
        <v>13860</v>
      </c>
      <c r="I37" s="70">
        <f>VLOOKUP(I14+$D37,計算票!$A$7:$Z$257,25,FALSE)</f>
        <v>14080</v>
      </c>
      <c r="J37" s="71">
        <f>VLOOKUP(J14+$D37,計算票!$A$7:$Z$257,25,FALSE)</f>
        <v>14300</v>
      </c>
      <c r="K37" s="70">
        <f>VLOOKUP(K14+$D37,計算票!$A$7:$Z$257,25,FALSE)</f>
        <v>14520</v>
      </c>
      <c r="L37" s="71">
        <f>VLOOKUP(L14+$D37,計算票!$A$7:$Z$257,25,FALSE)</f>
        <v>14740</v>
      </c>
      <c r="M37" s="70">
        <f>VLOOKUP(M14+$D37,計算票!$A$7:$Z$257,25,FALSE)</f>
        <v>14960</v>
      </c>
      <c r="N37" s="72">
        <f>VLOOKUP(N14+$D37,計算票!$A$7:$Z$257,25,FALSE)</f>
        <v>15180</v>
      </c>
    </row>
    <row r="38" spans="3:14">
      <c r="C38" s="317"/>
      <c r="D38" s="35"/>
      <c r="E38" s="67">
        <f>SUM(E36:E37)</f>
        <v>25690</v>
      </c>
      <c r="F38" s="68">
        <f t="shared" ref="F38" si="55">SUM(F36:F37)</f>
        <v>26100</v>
      </c>
      <c r="G38" s="67">
        <f t="shared" ref="G38" si="56">SUM(G36:G37)</f>
        <v>26510</v>
      </c>
      <c r="H38" s="68">
        <f t="shared" ref="H38" si="57">SUM(H36:H37)</f>
        <v>26910</v>
      </c>
      <c r="I38" s="67">
        <f t="shared" ref="I38" si="58">SUM(I36:I37)</f>
        <v>27320</v>
      </c>
      <c r="J38" s="68">
        <f t="shared" ref="J38" si="59">SUM(J36:J37)</f>
        <v>27730</v>
      </c>
      <c r="K38" s="67">
        <f t="shared" ref="K38" si="60">SUM(K36:K37)</f>
        <v>28130</v>
      </c>
      <c r="L38" s="68">
        <f t="shared" ref="L38" si="61">SUM(L36:L37)</f>
        <v>28540</v>
      </c>
      <c r="M38" s="67">
        <f t="shared" ref="M38" si="62">SUM(M36:M37)</f>
        <v>28950</v>
      </c>
      <c r="N38" s="69">
        <f t="shared" ref="N38" si="63">SUM(N36:N37)</f>
        <v>29350</v>
      </c>
    </row>
    <row r="39" spans="3:14">
      <c r="C39" s="317"/>
      <c r="D39" s="37"/>
      <c r="E39" s="175">
        <f>VLOOKUP(E14+$D40,計算票!$A$7:$Z$257,19,FALSE)</f>
        <v>14360</v>
      </c>
      <c r="F39" s="176">
        <f>VLOOKUP(F14+$D40,計算票!$A$7:$Z$257,19,FALSE)</f>
        <v>14550</v>
      </c>
      <c r="G39" s="175">
        <f>VLOOKUP(G14+$D40,計算票!$A$7:$Z$257,19,FALSE)</f>
        <v>14740</v>
      </c>
      <c r="H39" s="176">
        <f>VLOOKUP(H14+$D40,計算票!$A$7:$Z$257,19,FALSE)</f>
        <v>14920</v>
      </c>
      <c r="I39" s="175">
        <f>VLOOKUP(I14+$D40,計算票!$A$7:$Z$257,19,FALSE)</f>
        <v>15110</v>
      </c>
      <c r="J39" s="176">
        <f>VLOOKUP(J14+$D40,計算票!$A$7:$Z$257,19,FALSE)</f>
        <v>15300</v>
      </c>
      <c r="K39" s="175">
        <f>VLOOKUP(K14+$D40,計算票!$A$7:$Z$257,19,FALSE)</f>
        <v>15480</v>
      </c>
      <c r="L39" s="176">
        <f>VLOOKUP(L14+$D40,計算票!$A$7:$Z$257,19,FALSE)</f>
        <v>15670</v>
      </c>
      <c r="M39" s="175">
        <f>VLOOKUP(M14+$D40,計算票!$A$7:$Z$257,19,FALSE)</f>
        <v>15860</v>
      </c>
      <c r="N39" s="177">
        <f>VLOOKUP(N14+$D40,計算票!$A$7:$Z$257,19,FALSE)</f>
        <v>16040</v>
      </c>
    </row>
    <row r="40" spans="3:14">
      <c r="C40" s="317"/>
      <c r="D40" s="38">
        <v>80</v>
      </c>
      <c r="E40" s="70">
        <f>VLOOKUP(E14+$D40,計算票!$A$7:$Z$257,25,FALSE)</f>
        <v>15400</v>
      </c>
      <c r="F40" s="71">
        <f>VLOOKUP(F14+$D40,計算票!$A$7:$Z$257,25,FALSE)</f>
        <v>15620</v>
      </c>
      <c r="G40" s="70">
        <f>VLOOKUP(G14+$D40,計算票!$A$7:$Z$257,25,FALSE)</f>
        <v>15840</v>
      </c>
      <c r="H40" s="71">
        <f>VLOOKUP(H14+$D40,計算票!$A$7:$Z$257,25,FALSE)</f>
        <v>16060</v>
      </c>
      <c r="I40" s="70">
        <f>VLOOKUP(I14+$D40,計算票!$A$7:$Z$257,25,FALSE)</f>
        <v>16280</v>
      </c>
      <c r="J40" s="71">
        <f>VLOOKUP(J14+$D40,計算票!$A$7:$Z$257,25,FALSE)</f>
        <v>16500</v>
      </c>
      <c r="K40" s="70">
        <f>VLOOKUP(K14+$D40,計算票!$A$7:$Z$257,25,FALSE)</f>
        <v>16720</v>
      </c>
      <c r="L40" s="71">
        <f>VLOOKUP(L14+$D40,計算票!$A$7:$Z$257,25,FALSE)</f>
        <v>16940</v>
      </c>
      <c r="M40" s="70">
        <f>VLOOKUP(M14+$D40,計算票!$A$7:$Z$257,25,FALSE)</f>
        <v>17160</v>
      </c>
      <c r="N40" s="72">
        <f>VLOOKUP(N14+$D40,計算票!$A$7:$Z$257,25,FALSE)</f>
        <v>17380</v>
      </c>
    </row>
    <row r="41" spans="3:14">
      <c r="C41" s="317"/>
      <c r="D41" s="39"/>
      <c r="E41" s="40">
        <f>SUM(E39:E40)</f>
        <v>29760</v>
      </c>
      <c r="F41" s="41">
        <f t="shared" ref="F41" si="64">SUM(F39:F40)</f>
        <v>30170</v>
      </c>
      <c r="G41" s="40">
        <f t="shared" ref="G41" si="65">SUM(G39:G40)</f>
        <v>30580</v>
      </c>
      <c r="H41" s="41">
        <f t="shared" ref="H41" si="66">SUM(H39:H40)</f>
        <v>30980</v>
      </c>
      <c r="I41" s="40">
        <f t="shared" ref="I41" si="67">SUM(I39:I40)</f>
        <v>31390</v>
      </c>
      <c r="J41" s="41">
        <f t="shared" ref="J41" si="68">SUM(J39:J40)</f>
        <v>31800</v>
      </c>
      <c r="K41" s="40">
        <f t="shared" ref="K41" si="69">SUM(K39:K40)</f>
        <v>32200</v>
      </c>
      <c r="L41" s="41">
        <f t="shared" ref="L41" si="70">SUM(L39:L40)</f>
        <v>32610</v>
      </c>
      <c r="M41" s="40">
        <f t="shared" ref="M41" si="71">SUM(M39:M40)</f>
        <v>33020</v>
      </c>
      <c r="N41" s="42">
        <f t="shared" ref="N41" si="72">SUM(N39:N40)</f>
        <v>33420</v>
      </c>
    </row>
    <row r="42" spans="3:14">
      <c r="C42" s="317"/>
      <c r="D42" s="35"/>
      <c r="E42" s="178">
        <f>VLOOKUP(E14+$D43,計算票!$A$7:$Z$257,19,FALSE)</f>
        <v>16230</v>
      </c>
      <c r="F42" s="179">
        <f>VLOOKUP(F14+$D43,計算票!$A$7:$Z$257,19,FALSE)</f>
        <v>16420</v>
      </c>
      <c r="G42" s="178">
        <f>VLOOKUP(G14+$D43,計算票!$A$7:$Z$257,19,FALSE)</f>
        <v>16610</v>
      </c>
      <c r="H42" s="179">
        <f>VLOOKUP(H14+$D43,計算票!$A$7:$Z$257,19,FALSE)</f>
        <v>16790</v>
      </c>
      <c r="I42" s="178">
        <f>VLOOKUP(I14+$D43,計算票!$A$7:$Z$257,19,FALSE)</f>
        <v>16980</v>
      </c>
      <c r="J42" s="179">
        <f>VLOOKUP(J14+$D43,計算票!$A$7:$Z$257,19,FALSE)</f>
        <v>17170</v>
      </c>
      <c r="K42" s="178">
        <f>VLOOKUP(K14+$D43,計算票!$A$7:$Z$257,19,FALSE)</f>
        <v>17350</v>
      </c>
      <c r="L42" s="179">
        <f>VLOOKUP(L14+$D43,計算票!$A$7:$Z$257,19,FALSE)</f>
        <v>17540</v>
      </c>
      <c r="M42" s="178">
        <f>VLOOKUP(M14+$D43,計算票!$A$7:$Z$257,19,FALSE)</f>
        <v>17730</v>
      </c>
      <c r="N42" s="180">
        <f>VLOOKUP(N14+$D43,計算票!$A$7:$Z$257,19,FALSE)</f>
        <v>17910</v>
      </c>
    </row>
    <row r="43" spans="3:14">
      <c r="C43" s="317"/>
      <c r="D43" s="35">
        <v>90</v>
      </c>
      <c r="E43" s="70">
        <f>VLOOKUP(E14+$D43,計算票!$A$7:$Z$257,25,FALSE)</f>
        <v>17600</v>
      </c>
      <c r="F43" s="71">
        <f>VLOOKUP(F14+$D43,計算票!$A$7:$Z$257,25,FALSE)</f>
        <v>17820</v>
      </c>
      <c r="G43" s="70">
        <f>VLOOKUP(G14+$D43,計算票!$A$7:$Z$257,25,FALSE)</f>
        <v>18040</v>
      </c>
      <c r="H43" s="71">
        <f>VLOOKUP(H14+$D43,計算票!$A$7:$Z$257,25,FALSE)</f>
        <v>18260</v>
      </c>
      <c r="I43" s="70">
        <f>VLOOKUP(I14+$D43,計算票!$A$7:$Z$257,25,FALSE)</f>
        <v>18480</v>
      </c>
      <c r="J43" s="71">
        <f>VLOOKUP(J14+$D43,計算票!$A$7:$Z$257,25,FALSE)</f>
        <v>18700</v>
      </c>
      <c r="K43" s="70">
        <f>VLOOKUP(K14+$D43,計算票!$A$7:$Z$257,25,FALSE)</f>
        <v>18920</v>
      </c>
      <c r="L43" s="71">
        <f>VLOOKUP(L14+$D43,計算票!$A$7:$Z$257,25,FALSE)</f>
        <v>19140</v>
      </c>
      <c r="M43" s="70">
        <f>VLOOKUP(M14+$D43,計算票!$A$7:$Z$257,25,FALSE)</f>
        <v>19360</v>
      </c>
      <c r="N43" s="72">
        <f>VLOOKUP(N14+$D43,計算票!$A$7:$Z$257,25,FALSE)</f>
        <v>19580</v>
      </c>
    </row>
    <row r="44" spans="3:14">
      <c r="C44" s="317"/>
      <c r="D44" s="35"/>
      <c r="E44" s="67">
        <f>SUM(E42:E43)</f>
        <v>33830</v>
      </c>
      <c r="F44" s="68">
        <f t="shared" ref="F44" si="73">SUM(F42:F43)</f>
        <v>34240</v>
      </c>
      <c r="G44" s="67">
        <f t="shared" ref="G44" si="74">SUM(G42:G43)</f>
        <v>34650</v>
      </c>
      <c r="H44" s="68">
        <f t="shared" ref="H44" si="75">SUM(H42:H43)</f>
        <v>35050</v>
      </c>
      <c r="I44" s="67">
        <f t="shared" ref="I44" si="76">SUM(I42:I43)</f>
        <v>35460</v>
      </c>
      <c r="J44" s="68">
        <f t="shared" ref="J44" si="77">SUM(J42:J43)</f>
        <v>35870</v>
      </c>
      <c r="K44" s="67">
        <f t="shared" ref="K44" si="78">SUM(K42:K43)</f>
        <v>36270</v>
      </c>
      <c r="L44" s="68">
        <f t="shared" ref="L44" si="79">SUM(L42:L43)</f>
        <v>36680</v>
      </c>
      <c r="M44" s="67">
        <f t="shared" ref="M44" si="80">SUM(M42:M43)</f>
        <v>37090</v>
      </c>
      <c r="N44" s="69">
        <f t="shared" ref="N44" si="81">SUM(N42:N43)</f>
        <v>37490</v>
      </c>
    </row>
    <row r="45" spans="3:14">
      <c r="C45" s="317"/>
      <c r="D45" s="37"/>
      <c r="E45" s="175">
        <f>VLOOKUP(E14+$D46,計算票!$A$7:$Z$257,19,FALSE)</f>
        <v>18100</v>
      </c>
      <c r="F45" s="176">
        <f>VLOOKUP(F14+$D46,計算票!$A$7:$Z$257,19,FALSE)</f>
        <v>18300</v>
      </c>
      <c r="G45" s="175">
        <f>VLOOKUP(G14+$D46,計算票!$A$7:$Z$257,19,FALSE)</f>
        <v>18500</v>
      </c>
      <c r="H45" s="176">
        <f>VLOOKUP(H14+$D46,計算票!$A$7:$Z$257,19,FALSE)</f>
        <v>18700</v>
      </c>
      <c r="I45" s="175">
        <f>VLOOKUP(I14+$D46,計算票!$A$7:$Z$257,19,FALSE)</f>
        <v>18890</v>
      </c>
      <c r="J45" s="176">
        <f>VLOOKUP(J14+$D46,計算票!$A$7:$Z$257,19,FALSE)</f>
        <v>19090</v>
      </c>
      <c r="K45" s="175">
        <f>VLOOKUP(K14+$D46,計算票!$A$7:$Z$257,19,FALSE)</f>
        <v>19290</v>
      </c>
      <c r="L45" s="176">
        <f>VLOOKUP(L14+$D46,計算票!$A$7:$Z$257,19,FALSE)</f>
        <v>19490</v>
      </c>
      <c r="M45" s="175">
        <f>VLOOKUP(M14+$D46,計算票!$A$7:$Z$257,19,FALSE)</f>
        <v>19690</v>
      </c>
      <c r="N45" s="177">
        <f>VLOOKUP(N14+$D46,計算票!$A$7:$Z$257,19,FALSE)</f>
        <v>19880</v>
      </c>
    </row>
    <row r="46" spans="3:14">
      <c r="C46" s="317"/>
      <c r="D46" s="38">
        <v>100</v>
      </c>
      <c r="E46" s="70">
        <f>VLOOKUP(E14+$D46,計算票!$A$7:$Z$257,25,FALSE)</f>
        <v>19800</v>
      </c>
      <c r="F46" s="71">
        <f>VLOOKUP(F14+$D46,計算票!$A$7:$Z$257,25,FALSE)</f>
        <v>20040</v>
      </c>
      <c r="G46" s="70">
        <f>VLOOKUP(G14+$D46,計算票!$A$7:$Z$257,25,FALSE)</f>
        <v>20280</v>
      </c>
      <c r="H46" s="71">
        <f>VLOOKUP(H14+$D46,計算票!$A$7:$Z$257,25,FALSE)</f>
        <v>20520</v>
      </c>
      <c r="I46" s="70">
        <f>VLOOKUP(I14+$D46,計算票!$A$7:$Z$257,25,FALSE)</f>
        <v>20760</v>
      </c>
      <c r="J46" s="71">
        <f>VLOOKUP(J14+$D46,計算票!$A$7:$Z$257,25,FALSE)</f>
        <v>21010</v>
      </c>
      <c r="K46" s="70">
        <f>VLOOKUP(K14+$D46,計算票!$A$7:$Z$257,25,FALSE)</f>
        <v>21250</v>
      </c>
      <c r="L46" s="71">
        <f>VLOOKUP(L14+$D46,計算票!$A$7:$Z$257,25,FALSE)</f>
        <v>21490</v>
      </c>
      <c r="M46" s="70">
        <f>VLOOKUP(M14+$D46,計算票!$A$7:$Z$257,25,FALSE)</f>
        <v>21730</v>
      </c>
      <c r="N46" s="72">
        <f>VLOOKUP(N14+$D46,計算票!$A$7:$Z$257,25,FALSE)</f>
        <v>21970</v>
      </c>
    </row>
    <row r="47" spans="3:14">
      <c r="C47" s="317"/>
      <c r="D47" s="39"/>
      <c r="E47" s="40">
        <f>SUM(E45:E46)</f>
        <v>37900</v>
      </c>
      <c r="F47" s="41">
        <f t="shared" ref="F47:N47" si="82">SUM(F45:F46)</f>
        <v>38340</v>
      </c>
      <c r="G47" s="40">
        <f t="shared" si="82"/>
        <v>38780</v>
      </c>
      <c r="H47" s="41">
        <f t="shared" si="82"/>
        <v>39220</v>
      </c>
      <c r="I47" s="40">
        <f t="shared" si="82"/>
        <v>39650</v>
      </c>
      <c r="J47" s="41">
        <f t="shared" si="82"/>
        <v>40100</v>
      </c>
      <c r="K47" s="40">
        <f t="shared" si="82"/>
        <v>40540</v>
      </c>
      <c r="L47" s="41">
        <f t="shared" si="82"/>
        <v>40980</v>
      </c>
      <c r="M47" s="40">
        <f t="shared" si="82"/>
        <v>41420</v>
      </c>
      <c r="N47" s="42">
        <f t="shared" si="82"/>
        <v>41850</v>
      </c>
    </row>
    <row r="48" spans="3:14">
      <c r="C48" s="317"/>
      <c r="D48" s="60"/>
      <c r="E48" s="178">
        <f>VLOOKUP(E14+$D49,計算票!$A$7:$Z$257,19,FALSE)</f>
        <v>20080</v>
      </c>
      <c r="F48" s="179">
        <f>VLOOKUP(F14+$D49,計算票!$A$7:$Z$257,19,FALSE)</f>
        <v>20280</v>
      </c>
      <c r="G48" s="178">
        <f>VLOOKUP(G14+$D49,計算票!$A$7:$Z$257,19,FALSE)</f>
        <v>20480</v>
      </c>
      <c r="H48" s="179">
        <f>VLOOKUP(H14+$D49,計算票!$A$7:$Z$257,19,FALSE)</f>
        <v>20680</v>
      </c>
      <c r="I48" s="178">
        <f>VLOOKUP(I14+$D49,計算票!$A$7:$Z$257,19,FALSE)</f>
        <v>20870</v>
      </c>
      <c r="J48" s="179">
        <f>VLOOKUP(J14+$D49,計算票!$A$7:$Z$257,19,FALSE)</f>
        <v>21070</v>
      </c>
      <c r="K48" s="178">
        <f>VLOOKUP(K14+$D49,計算票!$A$7:$Z$257,19,FALSE)</f>
        <v>21270</v>
      </c>
      <c r="L48" s="179">
        <f>VLOOKUP(L14+$D49,計算票!$A$7:$Z$257,19,FALSE)</f>
        <v>21470</v>
      </c>
      <c r="M48" s="178">
        <f>VLOOKUP(M14+$D49,計算票!$A$7:$Z$257,19,FALSE)</f>
        <v>21670</v>
      </c>
      <c r="N48" s="180">
        <f>VLOOKUP(N14+$D49,計算票!$A$7:$Z$257,19,FALSE)</f>
        <v>21860</v>
      </c>
    </row>
    <row r="49" spans="3:14">
      <c r="C49" s="317"/>
      <c r="D49" s="60">
        <v>110</v>
      </c>
      <c r="E49" s="70">
        <f>VLOOKUP(E14+$D49,計算票!$A$7:$Z$257,25,FALSE)</f>
        <v>22220</v>
      </c>
      <c r="F49" s="71">
        <f>VLOOKUP(F14+$D49,計算票!$A$7:$Z$257,25,FALSE)</f>
        <v>22460</v>
      </c>
      <c r="G49" s="70">
        <f>VLOOKUP(G14+$D49,計算票!$A$7:$Z$257,25,FALSE)</f>
        <v>22700</v>
      </c>
      <c r="H49" s="71">
        <f>VLOOKUP(H14+$D49,計算票!$A$7:$Z$257,25,FALSE)</f>
        <v>22940</v>
      </c>
      <c r="I49" s="70">
        <f>VLOOKUP(I14+$D49,計算票!$A$7:$Z$257,25,FALSE)</f>
        <v>23180</v>
      </c>
      <c r="J49" s="71">
        <f>VLOOKUP(J14+$D49,計算票!$A$7:$Z$257,25,FALSE)</f>
        <v>23430</v>
      </c>
      <c r="K49" s="70">
        <f>VLOOKUP(K14+$D49,計算票!$A$7:$Z$257,25,FALSE)</f>
        <v>23670</v>
      </c>
      <c r="L49" s="71">
        <f>VLOOKUP(L14+$D49,計算票!$A$7:$Z$257,25,FALSE)</f>
        <v>23910</v>
      </c>
      <c r="M49" s="70">
        <f>VLOOKUP(M14+$D49,計算票!$A$7:$Z$257,25,FALSE)</f>
        <v>24150</v>
      </c>
      <c r="N49" s="72">
        <f>VLOOKUP(N14+$D49,計算票!$A$7:$Z$257,25,FALSE)</f>
        <v>24390</v>
      </c>
    </row>
    <row r="50" spans="3:14">
      <c r="C50" s="317"/>
      <c r="D50" s="60"/>
      <c r="E50" s="43">
        <f>SUM(E48:E49)</f>
        <v>42300</v>
      </c>
      <c r="F50" s="44">
        <f t="shared" ref="F50:N50" si="83">SUM(F48:F49)</f>
        <v>42740</v>
      </c>
      <c r="G50" s="43">
        <f t="shared" si="83"/>
        <v>43180</v>
      </c>
      <c r="H50" s="44">
        <f t="shared" si="83"/>
        <v>43620</v>
      </c>
      <c r="I50" s="43">
        <f t="shared" si="83"/>
        <v>44050</v>
      </c>
      <c r="J50" s="44">
        <f t="shared" si="83"/>
        <v>44500</v>
      </c>
      <c r="K50" s="43">
        <f t="shared" si="83"/>
        <v>44940</v>
      </c>
      <c r="L50" s="44">
        <f t="shared" si="83"/>
        <v>45380</v>
      </c>
      <c r="M50" s="43">
        <f t="shared" si="83"/>
        <v>45820</v>
      </c>
      <c r="N50" s="45">
        <f t="shared" si="83"/>
        <v>46250</v>
      </c>
    </row>
    <row r="51" spans="3:14">
      <c r="C51" s="317"/>
      <c r="D51" s="63"/>
      <c r="E51" s="175">
        <f>VLOOKUP(E14+$D52,計算票!$A$7:$Z$257,19,FALSE)</f>
        <v>22060</v>
      </c>
      <c r="F51" s="176">
        <f>VLOOKUP(F14+$D52,計算票!$A$7:$Z$257,19,FALSE)</f>
        <v>22260</v>
      </c>
      <c r="G51" s="175">
        <f>VLOOKUP(G14+$D52,計算票!$A$7:$Z$257,19,FALSE)</f>
        <v>22460</v>
      </c>
      <c r="H51" s="176">
        <f>VLOOKUP(H14+$D52,計算票!$A$7:$Z$257,19,FALSE)</f>
        <v>22660</v>
      </c>
      <c r="I51" s="175">
        <f>VLOOKUP(I14+$D52,計算票!$A$7:$Z$257,19,FALSE)</f>
        <v>22850</v>
      </c>
      <c r="J51" s="176">
        <f>VLOOKUP(J14+$D52,計算票!$A$7:$Z$257,19,FALSE)</f>
        <v>23050</v>
      </c>
      <c r="K51" s="175">
        <f>VLOOKUP(K14+$D52,計算票!$A$7:$Z$257,19,FALSE)</f>
        <v>23250</v>
      </c>
      <c r="L51" s="176">
        <f>VLOOKUP(L14+$D52,計算票!$A$7:$Z$257,19,FALSE)</f>
        <v>23450</v>
      </c>
      <c r="M51" s="175">
        <f>VLOOKUP(M14+$D52,計算票!$A$7:$Z$257,19,FALSE)</f>
        <v>23650</v>
      </c>
      <c r="N51" s="177">
        <f>VLOOKUP(N14+$D52,計算票!$A$7:$Z$257,19,FALSE)</f>
        <v>23840</v>
      </c>
    </row>
    <row r="52" spans="3:14">
      <c r="C52" s="317"/>
      <c r="D52" s="64">
        <v>120</v>
      </c>
      <c r="E52" s="70">
        <f>VLOOKUP(E14+$D52,計算票!$A$7:$Z$257,25,FALSE)</f>
        <v>24640</v>
      </c>
      <c r="F52" s="71">
        <f>VLOOKUP(F14+$D52,計算票!$A$7:$Z$257,25,FALSE)</f>
        <v>24880</v>
      </c>
      <c r="G52" s="70">
        <f>VLOOKUP(G14+$D52,計算票!$A$7:$Z$257,25,FALSE)</f>
        <v>25120</v>
      </c>
      <c r="H52" s="71">
        <f>VLOOKUP(H14+$D52,計算票!$A$7:$Z$257,25,FALSE)</f>
        <v>25360</v>
      </c>
      <c r="I52" s="70">
        <f>VLOOKUP(I14+$D52,計算票!$A$7:$Z$257,25,FALSE)</f>
        <v>25600</v>
      </c>
      <c r="J52" s="71">
        <f>VLOOKUP(J14+$D52,計算票!$A$7:$Z$257,25,FALSE)</f>
        <v>25850</v>
      </c>
      <c r="K52" s="70">
        <f>VLOOKUP(K14+$D52,計算票!$A$7:$Z$257,25,FALSE)</f>
        <v>26090</v>
      </c>
      <c r="L52" s="71">
        <f>VLOOKUP(L14+$D52,計算票!$A$7:$Z$257,25,FALSE)</f>
        <v>26330</v>
      </c>
      <c r="M52" s="70">
        <f>VLOOKUP(M14+$D52,計算票!$A$7:$Z$257,25,FALSE)</f>
        <v>26570</v>
      </c>
      <c r="N52" s="72">
        <f>VLOOKUP(N14+$D52,計算票!$A$7:$Z$257,25,FALSE)</f>
        <v>26810</v>
      </c>
    </row>
    <row r="53" spans="3:14">
      <c r="C53" s="317"/>
      <c r="D53" s="65"/>
      <c r="E53" s="40">
        <f>SUM(E51:E52)</f>
        <v>46700</v>
      </c>
      <c r="F53" s="41">
        <f t="shared" ref="F53:N53" si="84">SUM(F51:F52)</f>
        <v>47140</v>
      </c>
      <c r="G53" s="40">
        <f t="shared" si="84"/>
        <v>47580</v>
      </c>
      <c r="H53" s="41">
        <f t="shared" si="84"/>
        <v>48020</v>
      </c>
      <c r="I53" s="40">
        <f t="shared" si="84"/>
        <v>48450</v>
      </c>
      <c r="J53" s="41">
        <f t="shared" si="84"/>
        <v>48900</v>
      </c>
      <c r="K53" s="40">
        <f t="shared" si="84"/>
        <v>49340</v>
      </c>
      <c r="L53" s="41">
        <f t="shared" si="84"/>
        <v>49780</v>
      </c>
      <c r="M53" s="40">
        <f t="shared" si="84"/>
        <v>50220</v>
      </c>
      <c r="N53" s="42">
        <f t="shared" si="84"/>
        <v>50650</v>
      </c>
    </row>
    <row r="54" spans="3:14">
      <c r="C54" s="317"/>
      <c r="D54" s="60"/>
      <c r="E54" s="178">
        <f>VLOOKUP(E14+$D55,計算票!$A$7:$Z$257,19,FALSE)</f>
        <v>24040</v>
      </c>
      <c r="F54" s="179">
        <f>VLOOKUP(F14+$D55,計算票!$A$7:$Z$257,19,FALSE)</f>
        <v>24240</v>
      </c>
      <c r="G54" s="178">
        <f>VLOOKUP(G14+$D55,計算票!$A$7:$Z$257,19,FALSE)</f>
        <v>24440</v>
      </c>
      <c r="H54" s="179">
        <f>VLOOKUP(H14+$D55,計算票!$A$7:$Z$257,19,FALSE)</f>
        <v>24640</v>
      </c>
      <c r="I54" s="178">
        <f>VLOOKUP(I14+$D55,計算票!$A$7:$Z$257,19,FALSE)</f>
        <v>24830</v>
      </c>
      <c r="J54" s="179">
        <f>VLOOKUP(J14+$D55,計算票!$A$7:$Z$257,19,FALSE)</f>
        <v>25030</v>
      </c>
      <c r="K54" s="178">
        <f>VLOOKUP(K14+$D55,計算票!$A$7:$Z$257,19,FALSE)</f>
        <v>25230</v>
      </c>
      <c r="L54" s="179">
        <f>VLOOKUP(L14+$D55,計算票!$A$7:$Z$257,19,FALSE)</f>
        <v>25430</v>
      </c>
      <c r="M54" s="178">
        <f>VLOOKUP(M14+$D55,計算票!$A$7:$Z$257,19,FALSE)</f>
        <v>25630</v>
      </c>
      <c r="N54" s="180">
        <f>VLOOKUP(N14+$D55,計算票!$A$7:$Z$257,19,FALSE)</f>
        <v>25820</v>
      </c>
    </row>
    <row r="55" spans="3:14">
      <c r="C55" s="317"/>
      <c r="D55" s="60">
        <v>130</v>
      </c>
      <c r="E55" s="70">
        <f>VLOOKUP(E14+$D55,計算票!$A$7:$Z$257,25,FALSE)</f>
        <v>27060</v>
      </c>
      <c r="F55" s="71">
        <f>VLOOKUP(F14+$D55,計算票!$A$7:$Z$257,25,FALSE)</f>
        <v>27300</v>
      </c>
      <c r="G55" s="70">
        <f>VLOOKUP(G14+$D55,計算票!$A$7:$Z$257,25,FALSE)</f>
        <v>27540</v>
      </c>
      <c r="H55" s="71">
        <f>VLOOKUP(H14+$D55,計算票!$A$7:$Z$257,25,FALSE)</f>
        <v>27780</v>
      </c>
      <c r="I55" s="70">
        <f>VLOOKUP(I14+$D55,計算票!$A$7:$Z$257,25,FALSE)</f>
        <v>28020</v>
      </c>
      <c r="J55" s="71">
        <f>VLOOKUP(J14+$D55,計算票!$A$7:$Z$257,25,FALSE)</f>
        <v>28270</v>
      </c>
      <c r="K55" s="70">
        <f>VLOOKUP(K14+$D55,計算票!$A$7:$Z$257,25,FALSE)</f>
        <v>28510</v>
      </c>
      <c r="L55" s="71">
        <f>VLOOKUP(L14+$D55,計算票!$A$7:$Z$257,25,FALSE)</f>
        <v>28750</v>
      </c>
      <c r="M55" s="70">
        <f>VLOOKUP(M14+$D55,計算票!$A$7:$Z$257,25,FALSE)</f>
        <v>28990</v>
      </c>
      <c r="N55" s="72">
        <f>VLOOKUP(N14+$D55,計算票!$A$7:$Z$257,25,FALSE)</f>
        <v>29230</v>
      </c>
    </row>
    <row r="56" spans="3:14">
      <c r="C56" s="317"/>
      <c r="D56" s="60"/>
      <c r="E56" s="43">
        <f>SUM(E54:E55)</f>
        <v>51100</v>
      </c>
      <c r="F56" s="44">
        <f t="shared" ref="F56:N56" si="85">SUM(F54:F55)</f>
        <v>51540</v>
      </c>
      <c r="G56" s="43">
        <f t="shared" si="85"/>
        <v>51980</v>
      </c>
      <c r="H56" s="44">
        <f t="shared" si="85"/>
        <v>52420</v>
      </c>
      <c r="I56" s="43">
        <f t="shared" si="85"/>
        <v>52850</v>
      </c>
      <c r="J56" s="44">
        <f t="shared" si="85"/>
        <v>53300</v>
      </c>
      <c r="K56" s="43">
        <f t="shared" si="85"/>
        <v>53740</v>
      </c>
      <c r="L56" s="44">
        <f t="shared" si="85"/>
        <v>54180</v>
      </c>
      <c r="M56" s="43">
        <f t="shared" si="85"/>
        <v>54620</v>
      </c>
      <c r="N56" s="45">
        <f t="shared" si="85"/>
        <v>55050</v>
      </c>
    </row>
    <row r="57" spans="3:14">
      <c r="C57" s="317"/>
      <c r="D57" s="63"/>
      <c r="E57" s="175">
        <f>VLOOKUP(E14+$D58,計算票!$A$7:$Z$257,19,FALSE)</f>
        <v>26020</v>
      </c>
      <c r="F57" s="176">
        <f>VLOOKUP(F14+$D58,計算票!$A$7:$Z$257,19,FALSE)</f>
        <v>26220</v>
      </c>
      <c r="G57" s="175">
        <f>VLOOKUP(G14+$D58,計算票!$A$7:$Z$257,19,FALSE)</f>
        <v>26420</v>
      </c>
      <c r="H57" s="176">
        <f>VLOOKUP(H14+$D58,計算票!$A$7:$Z$257,19,FALSE)</f>
        <v>26620</v>
      </c>
      <c r="I57" s="175">
        <f>VLOOKUP(I14+$D58,計算票!$A$7:$Z$257,19,FALSE)</f>
        <v>26810</v>
      </c>
      <c r="J57" s="176">
        <f>VLOOKUP(J14+$D58,計算票!$A$7:$Z$257,19,FALSE)</f>
        <v>27010</v>
      </c>
      <c r="K57" s="175">
        <f>VLOOKUP(K14+$D58,計算票!$A$7:$Z$257,19,FALSE)</f>
        <v>27210</v>
      </c>
      <c r="L57" s="176">
        <f>VLOOKUP(L14+$D58,計算票!$A$7:$Z$257,19,FALSE)</f>
        <v>27410</v>
      </c>
      <c r="M57" s="175">
        <f>VLOOKUP(M14+$D58,計算票!$A$7:$Z$257,19,FALSE)</f>
        <v>27610</v>
      </c>
      <c r="N57" s="177">
        <f>VLOOKUP(N14+$D58,計算票!$A$7:$Z$257,19,FALSE)</f>
        <v>27800</v>
      </c>
    </row>
    <row r="58" spans="3:14">
      <c r="C58" s="317"/>
      <c r="D58" s="64">
        <v>140</v>
      </c>
      <c r="E58" s="70">
        <f>VLOOKUP(E14+$D58,計算票!$A$7:$Z$257,25,FALSE)</f>
        <v>29480</v>
      </c>
      <c r="F58" s="71">
        <f>VLOOKUP(F14+$D58,計算票!$A$7:$Z$257,25,FALSE)</f>
        <v>29720</v>
      </c>
      <c r="G58" s="70">
        <f>VLOOKUP(G14+$D58,計算票!$A$7:$Z$257,25,FALSE)</f>
        <v>29960</v>
      </c>
      <c r="H58" s="71">
        <f>VLOOKUP(H14+$D58,計算票!$A$7:$Z$257,25,FALSE)</f>
        <v>30200</v>
      </c>
      <c r="I58" s="70">
        <f>VLOOKUP(I14+$D58,計算票!$A$7:$Z$257,25,FALSE)</f>
        <v>30440</v>
      </c>
      <c r="J58" s="71">
        <f>VLOOKUP(J14+$D58,計算票!$A$7:$Z$257,25,FALSE)</f>
        <v>30690</v>
      </c>
      <c r="K58" s="70">
        <f>VLOOKUP(K14+$D58,計算票!$A$7:$Z$257,25,FALSE)</f>
        <v>30930</v>
      </c>
      <c r="L58" s="71">
        <f>VLOOKUP(L14+$D58,計算票!$A$7:$Z$257,25,FALSE)</f>
        <v>31170</v>
      </c>
      <c r="M58" s="70">
        <f>VLOOKUP(M14+$D58,計算票!$A$7:$Z$257,25,FALSE)</f>
        <v>31410</v>
      </c>
      <c r="N58" s="72">
        <f>VLOOKUP(N14+$D58,計算票!$A$7:$Z$257,25,FALSE)</f>
        <v>31650</v>
      </c>
    </row>
    <row r="59" spans="3:14">
      <c r="C59" s="317"/>
      <c r="D59" s="65"/>
      <c r="E59" s="40">
        <f>SUM(E57:E58)</f>
        <v>55500</v>
      </c>
      <c r="F59" s="41">
        <f t="shared" ref="F59:N59" si="86">SUM(F57:F58)</f>
        <v>55940</v>
      </c>
      <c r="G59" s="40">
        <f t="shared" si="86"/>
        <v>56380</v>
      </c>
      <c r="H59" s="41">
        <f t="shared" si="86"/>
        <v>56820</v>
      </c>
      <c r="I59" s="40">
        <f t="shared" si="86"/>
        <v>57250</v>
      </c>
      <c r="J59" s="41">
        <f t="shared" si="86"/>
        <v>57700</v>
      </c>
      <c r="K59" s="40">
        <f t="shared" si="86"/>
        <v>58140</v>
      </c>
      <c r="L59" s="41">
        <f t="shared" si="86"/>
        <v>58580</v>
      </c>
      <c r="M59" s="40">
        <f t="shared" si="86"/>
        <v>59020</v>
      </c>
      <c r="N59" s="42">
        <f t="shared" si="86"/>
        <v>59450</v>
      </c>
    </row>
    <row r="60" spans="3:14">
      <c r="C60" s="317"/>
      <c r="D60" s="60"/>
      <c r="E60" s="178">
        <f>VLOOKUP(E14+$D61,計算票!$A$7:$Z$257,19,FALSE)</f>
        <v>28000</v>
      </c>
      <c r="F60" s="47"/>
      <c r="G60" s="47"/>
      <c r="H60" s="47"/>
      <c r="I60" s="47"/>
      <c r="J60" s="47"/>
      <c r="K60" s="47"/>
      <c r="L60" s="47"/>
      <c r="M60" s="47"/>
      <c r="N60" s="48"/>
    </row>
    <row r="61" spans="3:14">
      <c r="C61" s="317"/>
      <c r="D61" s="60">
        <v>150</v>
      </c>
      <c r="E61" s="70">
        <f>VLOOKUP(E14+$D61,計算票!$A$7:$Z$257,25,FALSE)</f>
        <v>31900</v>
      </c>
      <c r="F61" s="47"/>
      <c r="G61" s="320" t="s">
        <v>35</v>
      </c>
      <c r="H61" s="320"/>
      <c r="I61" s="320"/>
      <c r="J61" s="320"/>
      <c r="K61" s="320"/>
      <c r="L61" s="320"/>
      <c r="M61" s="320"/>
      <c r="N61" s="48"/>
    </row>
    <row r="62" spans="3:14">
      <c r="C62" s="318"/>
      <c r="D62" s="66"/>
      <c r="E62" s="40">
        <f>SUM(E60:E61)</f>
        <v>59900</v>
      </c>
      <c r="F62" s="49"/>
      <c r="G62" s="49"/>
      <c r="H62" s="49"/>
      <c r="I62" s="49"/>
      <c r="J62" s="49"/>
      <c r="K62" s="49"/>
      <c r="L62" s="49"/>
      <c r="M62" s="49"/>
      <c r="N62" s="50"/>
    </row>
  </sheetData>
  <sheetProtection password="ECD4" sheet="1" objects="1" scenarios="1"/>
  <protectedRanges>
    <protectedRange sqref="C3:D6" name="範囲1"/>
  </protectedRanges>
  <mergeCells count="9">
    <mergeCell ref="J1:K1"/>
    <mergeCell ref="C4:D4"/>
    <mergeCell ref="C3:D3"/>
    <mergeCell ref="E13:N13"/>
    <mergeCell ref="C15:C62"/>
    <mergeCell ref="C9:N9"/>
    <mergeCell ref="G61:M61"/>
    <mergeCell ref="C6:D6"/>
    <mergeCell ref="C5:D5"/>
  </mergeCells>
  <phoneticPr fontId="2"/>
  <hyperlinks>
    <hyperlink ref="J1" location="上下水道料金計算表!A1" display="料金計算表へ"/>
  </hyperlinks>
  <printOptions horizontalCentered="1" verticalCentered="1"/>
  <pageMargins left="0.39370078740157483" right="0.39370078740157483" top="0.59055118110236227" bottom="0.3937007874015748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5" operator="equal" id="{1F2C253C-5180-478A-A041-DE4A24884040}">
            <xm:f>上下水道料金計算表!$J$32</xm:f>
            <x14:dxf>
              <fill>
                <patternFill>
                  <bgColor rgb="FFFFFF00"/>
                </patternFill>
              </fill>
            </x14:dxf>
          </x14:cfRule>
          <xm:sqref>E16:N16 E19:N19 E22:N22 E25:N25 E28:N28 E31:N31 E34:N34 E37:N37 E61 E58:N58 E55:N55 E52:N52 E49:N49 E46:N46 E43:N43 E40:N40</xm:sqref>
        </x14:conditionalFormatting>
        <x14:conditionalFormatting xmlns:xm="http://schemas.microsoft.com/office/excel/2006/main">
          <x14:cfRule type="cellIs" priority="14" operator="equal" id="{DE0A6E3D-E7B2-4724-AF9C-7A163932FB49}">
            <xm:f>上下水道料金計算表!$L$32</xm:f>
            <x14:dxf>
              <fill>
                <patternFill>
                  <bgColor rgb="FFFFFF00"/>
                </patternFill>
              </fill>
            </x14:dxf>
          </x14:cfRule>
          <xm:sqref>E17:N17 E20:N20 E23:N23 E26:N26 E29:N29 E32:N32 E35:N35 E38:N38 E41:N41 E44:N44 E47:N47 E50:N50 E53:N53 E56:N56 E59:N59 E62</xm:sqref>
        </x14:conditionalFormatting>
        <x14:conditionalFormatting xmlns:xm="http://schemas.microsoft.com/office/excel/2006/main">
          <x14:cfRule type="cellIs" priority="13" operator="equal" id="{0AB0664C-B0B1-48B8-8D90-1993067C5CCF}">
            <xm:f>上下水道料金計算表!$H$32</xm:f>
            <x14:dxf>
              <fill>
                <patternFill>
                  <bgColor rgb="FFFFFF00"/>
                </patternFill>
              </fill>
            </x14:dxf>
          </x14:cfRule>
          <xm:sqref>F18:N18 E21:N21 E24:N24 E27:N27 E30:N30 E33:N33 E36:N36 E39:N39 E42:N42 E45:N45 E48:N48 E51:N51 E54:N54 E57:N57 E60</xm:sqref>
        </x14:conditionalFormatting>
        <x14:conditionalFormatting xmlns:xm="http://schemas.microsoft.com/office/excel/2006/main">
          <x14:cfRule type="expression" priority="11" id="{C094FCF8-FCC1-4543-9040-657D91B77DEC}">
            <xm:f>上下水道料金計算表!$C$15=0</xm:f>
            <x14:dxf>
              <fill>
                <patternFill>
                  <bgColor rgb="FFFFFF00"/>
                </patternFill>
              </fill>
            </x14:dxf>
          </x14:cfRule>
          <xm:sqref>E15</xm:sqref>
        </x14:conditionalFormatting>
        <x14:conditionalFormatting xmlns:xm="http://schemas.microsoft.com/office/excel/2006/main">
          <x14:cfRule type="expression" priority="10" id="{3790E0F4-E64E-40CA-8D05-84FF26610365}">
            <xm:f>上下水道料金計算表!$C$15=1</xm:f>
            <x14:dxf>
              <fill>
                <patternFill>
                  <bgColor rgb="FFFFFF00"/>
                </patternFill>
              </fill>
            </x14:dxf>
          </x14:cfRule>
          <xm:sqref>F15</xm:sqref>
        </x14:conditionalFormatting>
        <x14:conditionalFormatting xmlns:xm="http://schemas.microsoft.com/office/excel/2006/main">
          <x14:cfRule type="expression" priority="9" id="{0568FF38-C806-416A-BCFC-6147A3AFD0F3}">
            <xm:f>上下水道料金計算表!$C$15=2</xm:f>
            <x14:dxf>
              <fill>
                <patternFill>
                  <bgColor rgb="FFFFFF00"/>
                </patternFill>
              </fill>
            </x14:dxf>
          </x14:cfRule>
          <xm:sqref>G15</xm:sqref>
        </x14:conditionalFormatting>
        <x14:conditionalFormatting xmlns:xm="http://schemas.microsoft.com/office/excel/2006/main">
          <x14:cfRule type="expression" priority="8" id="{31EF54C1-163F-4BDE-AA30-A3586C7B52CC}">
            <xm:f>上下水道料金計算表!$C$15=3</xm:f>
            <x14:dxf>
              <fill>
                <patternFill>
                  <bgColor rgb="FFFFFF00"/>
                </patternFill>
              </fill>
            </x14:dxf>
          </x14:cfRule>
          <xm:sqref>H15</xm:sqref>
        </x14:conditionalFormatting>
        <x14:conditionalFormatting xmlns:xm="http://schemas.microsoft.com/office/excel/2006/main">
          <x14:cfRule type="expression" priority="7" id="{0556E346-5075-4DCA-BB33-18817AB8690E}">
            <xm:f>上下水道料金計算表!$C$15=4</xm:f>
            <x14:dxf>
              <fill>
                <patternFill>
                  <bgColor rgb="FFFFFF00"/>
                </patternFill>
              </fill>
            </x14:dxf>
          </x14:cfRule>
          <xm:sqref>I15</xm:sqref>
        </x14:conditionalFormatting>
        <x14:conditionalFormatting xmlns:xm="http://schemas.microsoft.com/office/excel/2006/main">
          <x14:cfRule type="expression" priority="6" id="{E5FBA602-D55E-44D7-8D02-3529A6C5FDF1}">
            <xm:f>上下水道料金計算表!$C$15=5</xm:f>
            <x14:dxf>
              <fill>
                <patternFill>
                  <bgColor rgb="FFFFFF00"/>
                </patternFill>
              </fill>
            </x14:dxf>
          </x14:cfRule>
          <xm:sqref>J15</xm:sqref>
        </x14:conditionalFormatting>
        <x14:conditionalFormatting xmlns:xm="http://schemas.microsoft.com/office/excel/2006/main">
          <x14:cfRule type="expression" priority="5" id="{DE857460-9117-4CBE-8ED6-DCF9C76603C0}">
            <xm:f>上下水道料金計算表!$C$15=6</xm:f>
            <x14:dxf>
              <fill>
                <patternFill>
                  <bgColor rgb="FFFFFF00"/>
                </patternFill>
              </fill>
            </x14:dxf>
          </x14:cfRule>
          <xm:sqref>K15</xm:sqref>
        </x14:conditionalFormatting>
        <x14:conditionalFormatting xmlns:xm="http://schemas.microsoft.com/office/excel/2006/main">
          <x14:cfRule type="expression" priority="4" id="{E517ECD0-9209-417A-8C59-DFFFAE8E5A4E}">
            <xm:f>上下水道料金計算表!$C$15=7</xm:f>
            <x14:dxf>
              <fill>
                <patternFill>
                  <bgColor rgb="FFFFFF00"/>
                </patternFill>
              </fill>
            </x14:dxf>
          </x14:cfRule>
          <xm:sqref>L15</xm:sqref>
        </x14:conditionalFormatting>
        <x14:conditionalFormatting xmlns:xm="http://schemas.microsoft.com/office/excel/2006/main">
          <x14:cfRule type="expression" priority="3" id="{E26AAA27-CEE6-462E-BCD8-F63FDFAD6195}">
            <xm:f>上下水道料金計算表!$C$15=8</xm:f>
            <x14:dxf>
              <fill>
                <patternFill>
                  <bgColor rgb="FFFFFF00"/>
                </patternFill>
              </fill>
            </x14:dxf>
          </x14:cfRule>
          <xm:sqref>M15</xm:sqref>
        </x14:conditionalFormatting>
        <x14:conditionalFormatting xmlns:xm="http://schemas.microsoft.com/office/excel/2006/main">
          <x14:cfRule type="expression" priority="2" id="{2633A750-884A-4BC4-89D7-33376FC7412A}">
            <xm:f>上下水道料金計算表!$C$15=9</xm:f>
            <x14:dxf>
              <fill>
                <patternFill>
                  <bgColor rgb="FFFFFF00"/>
                </patternFill>
              </fill>
            </x14:dxf>
          </x14:cfRule>
          <xm:sqref>N15</xm:sqref>
        </x14:conditionalFormatting>
        <x14:conditionalFormatting xmlns:xm="http://schemas.microsoft.com/office/excel/2006/main">
          <x14:cfRule type="expression" priority="1" id="{F45CBB52-B760-44BA-9680-EBEABA4D0773}">
            <xm:f>上下水道料金計算表!$C$15=10</xm:f>
            <x14:dxf>
              <fill>
                <patternFill>
                  <bgColor rgb="FFFFFF00"/>
                </patternFill>
              </fill>
            </x14:dxf>
          </x14:cfRule>
          <xm:sqref>E18</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単価明細!$J$3:$J$10</xm:f>
          </x14:formula1>
          <xm:sqref>C4</xm:sqref>
        </x14:dataValidation>
        <x14:dataValidation type="list" allowBlank="1" showInputMessage="1" showErrorMessage="1">
          <x14:formula1>
            <xm:f>単価明細!$Q$3:$Q$4</xm:f>
          </x14:formula1>
          <xm:sqref>C6</xm:sqref>
        </x14:dataValidation>
        <x14:dataValidation type="list" allowBlank="1" showInputMessage="1" showErrorMessage="1">
          <x14:formula1>
            <xm:f>単価明細!$Q$8:$Q$12</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7"/>
  <sheetViews>
    <sheetView view="pageBreakPreview" zoomScaleNormal="100" zoomScaleSheetLayoutView="100" workbookViewId="0">
      <selection activeCell="C20" sqref="C20"/>
    </sheetView>
  </sheetViews>
  <sheetFormatPr defaultColWidth="6" defaultRowHeight="12"/>
  <cols>
    <col min="1" max="7" width="6" style="1"/>
    <col min="8" max="8" width="6" style="2"/>
    <col min="9" max="11" width="6" style="3"/>
    <col min="12" max="12" width="6" style="4"/>
    <col min="13" max="19" width="6" style="1"/>
    <col min="20" max="20" width="6" style="8"/>
    <col min="21" max="25" width="6" style="3"/>
    <col min="26" max="26" width="6" style="8"/>
    <col min="27" max="27" width="6" style="9"/>
    <col min="28" max="16384" width="6" style="1"/>
  </cols>
  <sheetData>
    <row r="1" spans="1:28" ht="13.5" thickTop="1" thickBot="1">
      <c r="A1" s="1" t="s">
        <v>10</v>
      </c>
      <c r="B1" s="5">
        <f>早見表!C3</f>
        <v>1</v>
      </c>
      <c r="C1" s="1" t="s">
        <v>11</v>
      </c>
      <c r="D1" s="27" t="s">
        <v>23</v>
      </c>
      <c r="E1" s="3"/>
      <c r="F1" s="3"/>
      <c r="G1" s="3"/>
      <c r="H1" s="3"/>
      <c r="L1" s="3"/>
      <c r="M1" s="3"/>
      <c r="N1" s="3"/>
      <c r="O1" s="3"/>
      <c r="P1" s="3"/>
      <c r="Q1" s="3"/>
      <c r="R1" s="3"/>
      <c r="S1" s="3"/>
      <c r="T1" s="10"/>
      <c r="Z1" s="10"/>
      <c r="AA1" s="10"/>
      <c r="AB1" s="3"/>
    </row>
    <row r="2" spans="1:28" s="3" customFormat="1" ht="13.5" thickTop="1" thickBot="1">
      <c r="A2" s="3" t="s">
        <v>9</v>
      </c>
      <c r="B2" s="5">
        <f>早見表!C4</f>
        <v>20</v>
      </c>
      <c r="C2" s="3" t="s">
        <v>12</v>
      </c>
      <c r="T2" s="10"/>
      <c r="Z2" s="10"/>
      <c r="AA2" s="10"/>
    </row>
    <row r="3" spans="1:28" s="3" customFormat="1" ht="13.5" thickTop="1" thickBot="1">
      <c r="A3" s="3" t="s">
        <v>18</v>
      </c>
      <c r="B3" s="5">
        <f>早見表!C5</f>
        <v>0.1</v>
      </c>
      <c r="T3" s="10"/>
      <c r="Z3" s="10"/>
      <c r="AA3" s="10"/>
    </row>
    <row r="4" spans="1:28" s="3" customFormat="1" ht="13.5" thickTop="1" thickBot="1">
      <c r="A4" s="3" t="s">
        <v>40</v>
      </c>
      <c r="B4" s="61" t="str">
        <f>早見表!C6</f>
        <v>上水道</v>
      </c>
      <c r="T4" s="10"/>
      <c r="Z4" s="10"/>
      <c r="AA4" s="11"/>
    </row>
    <row r="5" spans="1:28" s="3" customFormat="1" ht="13.5">
      <c r="A5" s="12"/>
      <c r="B5" s="14"/>
      <c r="C5" s="325" t="str">
        <f>"φ"&amp;B2&amp;B4&amp;"区域"</f>
        <v>φ20上水道区域</v>
      </c>
      <c r="D5" s="326"/>
      <c r="E5" s="326"/>
      <c r="F5" s="326"/>
      <c r="G5" s="15"/>
      <c r="H5" s="14"/>
      <c r="I5" s="325" t="s">
        <v>22</v>
      </c>
      <c r="J5" s="326"/>
      <c r="K5" s="326"/>
      <c r="L5" s="15"/>
      <c r="M5" s="13"/>
      <c r="N5" s="325" t="str">
        <f>IF(B1=1,"（量水器口径φ"&amp;B2&amp;"）"&amp;B4&amp;"区域","共用（量水器口径φ"&amp;B2&amp;"）"&amp;B4&amp;"区域")</f>
        <v>（量水器口径φ20）上水道区域</v>
      </c>
      <c r="O5" s="326"/>
      <c r="P5" s="326"/>
      <c r="Q5" s="326"/>
      <c r="R5" s="326"/>
      <c r="S5" s="13"/>
      <c r="T5" s="75" t="s">
        <v>46</v>
      </c>
      <c r="U5" s="13"/>
      <c r="V5" s="325" t="str">
        <f>IF(B1=1,"下水道使用料","共用　下水道使用料")</f>
        <v>下水道使用料</v>
      </c>
      <c r="W5" s="326"/>
      <c r="X5" s="326"/>
      <c r="Y5" s="13"/>
      <c r="Z5" s="75" t="s">
        <v>46</v>
      </c>
      <c r="AA5" s="76" t="s">
        <v>46</v>
      </c>
    </row>
    <row r="6" spans="1:28" s="3" customFormat="1">
      <c r="A6" s="24" t="s">
        <v>7</v>
      </c>
      <c r="B6" s="6" t="s">
        <v>5</v>
      </c>
      <c r="C6" s="7" t="s">
        <v>0</v>
      </c>
      <c r="D6" s="7" t="s">
        <v>1</v>
      </c>
      <c r="E6" s="7" t="s">
        <v>2</v>
      </c>
      <c r="F6" s="7" t="s">
        <v>3</v>
      </c>
      <c r="G6" s="25" t="s">
        <v>4</v>
      </c>
      <c r="H6" s="6" t="s">
        <v>5</v>
      </c>
      <c r="I6" s="7" t="s">
        <v>0</v>
      </c>
      <c r="J6" s="7" t="s">
        <v>1</v>
      </c>
      <c r="K6" s="7" t="s">
        <v>3</v>
      </c>
      <c r="L6" s="25" t="s">
        <v>4</v>
      </c>
      <c r="M6" s="7" t="s">
        <v>8</v>
      </c>
      <c r="N6" s="7" t="s">
        <v>5</v>
      </c>
      <c r="O6" s="7" t="s">
        <v>0</v>
      </c>
      <c r="P6" s="7" t="s">
        <v>1</v>
      </c>
      <c r="Q6" s="7" t="s">
        <v>2</v>
      </c>
      <c r="R6" s="7" t="s">
        <v>3</v>
      </c>
      <c r="S6" s="7" t="s">
        <v>4</v>
      </c>
      <c r="T6" s="73" t="s">
        <v>16</v>
      </c>
      <c r="U6" s="7" t="s">
        <v>5</v>
      </c>
      <c r="V6" s="7" t="s">
        <v>0</v>
      </c>
      <c r="W6" s="7" t="s">
        <v>1</v>
      </c>
      <c r="X6" s="7" t="s">
        <v>3</v>
      </c>
      <c r="Y6" s="7" t="s">
        <v>4</v>
      </c>
      <c r="Z6" s="73" t="s">
        <v>16</v>
      </c>
      <c r="AA6" s="74" t="s">
        <v>17</v>
      </c>
    </row>
    <row r="7" spans="1:28" s="3" customFormat="1">
      <c r="A7" s="16">
        <v>0</v>
      </c>
      <c r="B7" s="62">
        <f>IF($B$2&lt;=20,LOOKUP(A7,単価明細!A:A,単価明細!B:B),LOOKUP(A7,単価明細!A:A,単価明細!F:F))</f>
        <v>0</v>
      </c>
      <c r="C7" s="3">
        <f>IF($B$4="上水道",IF($B$2&lt;=20,LOOKUP(A7,単価明細!A:A,単価明細!C:C),LOOKUP(A7,単価明細!A:A,単価明細!G:G)),IF($B$2&lt;=20,LOOKUP(A7,単価明細!A:A,単価明細!C:C),LOOKUP(A7,単価明細!A:A,単価明細!G:G))+300)</f>
        <v>1300</v>
      </c>
      <c r="D7" s="3">
        <f>B7</f>
        <v>0</v>
      </c>
      <c r="E7" s="3">
        <f>LOOKUP($B$2,単価明細!J:J,単価明細!K:K)</f>
        <v>60</v>
      </c>
      <c r="F7" s="3">
        <f>ROUNDDOWN((C7+D7+E7)*$B$3,-1)</f>
        <v>130</v>
      </c>
      <c r="G7" s="4">
        <f>SUM(C7:F7)</f>
        <v>1490</v>
      </c>
      <c r="H7" s="2">
        <v>0</v>
      </c>
      <c r="I7" s="3">
        <v>1000</v>
      </c>
      <c r="J7" s="3">
        <f>H7</f>
        <v>0</v>
      </c>
      <c r="K7" s="3">
        <f>ROUNDDOWN((I7+J7)*$B$3,-1)</f>
        <v>100</v>
      </c>
      <c r="L7" s="4">
        <f>SUM(I7:K7)</f>
        <v>1100</v>
      </c>
      <c r="M7" s="3">
        <f>ROUNDDOWN(A7/B$1,0)</f>
        <v>0</v>
      </c>
      <c r="N7" s="3">
        <f>IF($B$1=1,B7,LOOKUP(M7,単価明細!A:A,単価明細!B:B)*B$1)</f>
        <v>0</v>
      </c>
      <c r="O7" s="3">
        <f>C7*B$1</f>
        <v>1300</v>
      </c>
      <c r="P7" s="3">
        <f>N7</f>
        <v>0</v>
      </c>
      <c r="Q7" s="3">
        <f>LOOKUP($B$2,単価明細!J:J,単価明細!K:K)</f>
        <v>60</v>
      </c>
      <c r="R7" s="3">
        <f>ROUNDDOWN((O7+P7+Q7)*$B$3,-1)</f>
        <v>130</v>
      </c>
      <c r="S7" s="3">
        <f>SUM(O7:R7)</f>
        <v>1490</v>
      </c>
      <c r="T7" s="8">
        <f>G7-S7</f>
        <v>0</v>
      </c>
      <c r="U7" s="3">
        <f>LOOKUP(M7,A:A,H:H)*$B$1</f>
        <v>0</v>
      </c>
      <c r="V7" s="3">
        <f>I7*B$1</f>
        <v>1000</v>
      </c>
      <c r="W7" s="3">
        <f>U7</f>
        <v>0</v>
      </c>
      <c r="X7" s="3">
        <f>ROUNDDOWN((V7+W7)*$B$3,-1)</f>
        <v>100</v>
      </c>
      <c r="Y7" s="3">
        <f>SUM(V7:X7)</f>
        <v>1100</v>
      </c>
      <c r="Z7" s="8">
        <f>L7-Y7</f>
        <v>0</v>
      </c>
      <c r="AA7" s="17">
        <f>G7+L7-S7-Y7</f>
        <v>0</v>
      </c>
    </row>
    <row r="8" spans="1:28">
      <c r="A8" s="16">
        <v>1</v>
      </c>
      <c r="B8" s="62">
        <f>IF($B$2&lt;=20,LOOKUP(A8,単価明細!A:A,単価明細!B:B),LOOKUP(A8,単価明細!A:A,単価明細!F:F))</f>
        <v>0</v>
      </c>
      <c r="C8" s="3">
        <f>IF($B$4="上水道",IF($B$2&lt;=20,LOOKUP(A8,単価明細!A:A,単価明細!C:C),LOOKUP(A8,単価明細!A:A,単価明細!G:G)),IF($B$2&lt;=20,LOOKUP(A8,単価明細!A:A,単価明細!C:C),LOOKUP(A8,単価明細!A:A,単価明細!G:G))+300)</f>
        <v>1300</v>
      </c>
      <c r="D8" s="3">
        <f>D7+B8</f>
        <v>0</v>
      </c>
      <c r="E8" s="3">
        <f>LOOKUP($B$2,単価明細!J:J,単価明細!K:K)</f>
        <v>60</v>
      </c>
      <c r="F8" s="3">
        <f t="shared" ref="F8:F71" si="0">ROUNDDOWN((C8+D8+E8)*$B$3,-1)</f>
        <v>130</v>
      </c>
      <c r="G8" s="4">
        <f t="shared" ref="G8:G71" si="1">SUM(C8:F8)</f>
        <v>1490</v>
      </c>
      <c r="H8" s="2">
        <v>100</v>
      </c>
      <c r="I8" s="3">
        <v>1000</v>
      </c>
      <c r="J8" s="3">
        <f>H8+J7</f>
        <v>100</v>
      </c>
      <c r="K8" s="3">
        <f t="shared" ref="K8:K71" si="2">ROUNDDOWN((I8+J8)*$B$3,-1)</f>
        <v>110</v>
      </c>
      <c r="L8" s="4">
        <f t="shared" ref="L8:L71" si="3">SUM(I8:K8)</f>
        <v>1210</v>
      </c>
      <c r="M8" s="3">
        <f t="shared" ref="M8:M71" si="4">ROUNDDOWN(A8/B$1,0)</f>
        <v>1</v>
      </c>
      <c r="N8" s="3">
        <f>IF($B$1=1,B8,LOOKUP(M8,単価明細!A:A,単価明細!B:B)*B$1)</f>
        <v>0</v>
      </c>
      <c r="O8" s="3">
        <f t="shared" ref="O8:O71" si="5">C8*B$1</f>
        <v>1300</v>
      </c>
      <c r="P8" s="3">
        <f>IF(M7=M8,P7,P7+N8)</f>
        <v>0</v>
      </c>
      <c r="Q8" s="3">
        <f>LOOKUP($B$2,単価明細!J:J,単価明細!K:K)</f>
        <v>60</v>
      </c>
      <c r="R8" s="3">
        <f t="shared" ref="R8:R71" si="6">ROUNDDOWN((O8+P8+Q8)*$B$3,-1)</f>
        <v>130</v>
      </c>
      <c r="S8" s="3">
        <f t="shared" ref="S8:S71" si="7">SUM(O8:R8)</f>
        <v>1490</v>
      </c>
      <c r="T8" s="8">
        <f t="shared" ref="T8:T71" si="8">G8-S8</f>
        <v>0</v>
      </c>
      <c r="U8" s="3">
        <f t="shared" ref="U8:U71" si="9">LOOKUP(M8,A:A,H:H)*$B$1</f>
        <v>100</v>
      </c>
      <c r="V8" s="3">
        <f t="shared" ref="V8:V71" si="10">I8*B$1</f>
        <v>1000</v>
      </c>
      <c r="W8" s="3">
        <f>IF(M7=M8,W7,W7+U8)</f>
        <v>100</v>
      </c>
      <c r="X8" s="3">
        <f t="shared" ref="X8:X71" si="11">ROUNDDOWN((V8+W8)*$B$3,-1)</f>
        <v>110</v>
      </c>
      <c r="Y8" s="3">
        <f t="shared" ref="Y8:Y71" si="12">SUM(V8:X8)</f>
        <v>1210</v>
      </c>
      <c r="Z8" s="8">
        <f t="shared" ref="Z8:Z71" si="13">L8-Y8</f>
        <v>0</v>
      </c>
      <c r="AA8" s="17">
        <f t="shared" ref="AA8:AA71" si="14">G8+L8-S8-Y8</f>
        <v>0</v>
      </c>
    </row>
    <row r="9" spans="1:28">
      <c r="A9" s="16">
        <v>2</v>
      </c>
      <c r="B9" s="62">
        <f>IF($B$2&lt;=20,LOOKUP(A9,単価明細!A:A,単価明細!B:B),LOOKUP(A9,単価明細!A:A,単価明細!F:F))</f>
        <v>0</v>
      </c>
      <c r="C9" s="3">
        <f>IF($B$4="上水道",IF($B$2&lt;=20,LOOKUP(A9,単価明細!A:A,単価明細!C:C),LOOKUP(A9,単価明細!A:A,単価明細!G:G)),IF($B$2&lt;=20,LOOKUP(A9,単価明細!A:A,単価明細!C:C),LOOKUP(A9,単価明細!A:A,単価明細!G:G))+300)</f>
        <v>1300</v>
      </c>
      <c r="D9" s="3">
        <f t="shared" ref="D9:D72" si="15">D8+B9</f>
        <v>0</v>
      </c>
      <c r="E9" s="3">
        <f>LOOKUP($B$2,単価明細!J:J,単価明細!K:K)</f>
        <v>60</v>
      </c>
      <c r="F9" s="3">
        <f t="shared" si="0"/>
        <v>130</v>
      </c>
      <c r="G9" s="4">
        <f t="shared" si="1"/>
        <v>1490</v>
      </c>
      <c r="H9" s="2">
        <v>100</v>
      </c>
      <c r="I9" s="3">
        <v>1000</v>
      </c>
      <c r="J9" s="3">
        <f t="shared" ref="J9:J72" si="16">H9+J8</f>
        <v>200</v>
      </c>
      <c r="K9" s="3">
        <f t="shared" si="2"/>
        <v>120</v>
      </c>
      <c r="L9" s="4">
        <f t="shared" si="3"/>
        <v>1320</v>
      </c>
      <c r="M9" s="3">
        <f t="shared" si="4"/>
        <v>2</v>
      </c>
      <c r="N9" s="3">
        <f>IF($B$1=1,B9,LOOKUP(M9,単価明細!A:A,単価明細!B:B)*B$1)</f>
        <v>0</v>
      </c>
      <c r="O9" s="3">
        <f t="shared" si="5"/>
        <v>1300</v>
      </c>
      <c r="P9" s="3">
        <f t="shared" ref="P9:P72" si="17">IF(M8=M9,P8,P8+N9)</f>
        <v>0</v>
      </c>
      <c r="Q9" s="3">
        <f>LOOKUP($B$2,単価明細!J:J,単価明細!K:K)</f>
        <v>60</v>
      </c>
      <c r="R9" s="3">
        <f t="shared" si="6"/>
        <v>130</v>
      </c>
      <c r="S9" s="3">
        <f t="shared" si="7"/>
        <v>1490</v>
      </c>
      <c r="T9" s="8">
        <f t="shared" si="8"/>
        <v>0</v>
      </c>
      <c r="U9" s="3">
        <f t="shared" si="9"/>
        <v>100</v>
      </c>
      <c r="V9" s="3">
        <f t="shared" si="10"/>
        <v>1000</v>
      </c>
      <c r="W9" s="3">
        <f t="shared" ref="W9:W72" si="18">IF(M8=M9,W8,W8+U9)</f>
        <v>200</v>
      </c>
      <c r="X9" s="3">
        <f t="shared" si="11"/>
        <v>120</v>
      </c>
      <c r="Y9" s="3">
        <f t="shared" si="12"/>
        <v>1320</v>
      </c>
      <c r="Z9" s="8">
        <f t="shared" si="13"/>
        <v>0</v>
      </c>
      <c r="AA9" s="17">
        <f t="shared" si="14"/>
        <v>0</v>
      </c>
    </row>
    <row r="10" spans="1:28">
      <c r="A10" s="16">
        <v>3</v>
      </c>
      <c r="B10" s="62">
        <f>IF($B$2&lt;=20,LOOKUP(A10,単価明細!A:A,単価明細!B:B),LOOKUP(A10,単価明細!A:A,単価明細!F:F))</f>
        <v>0</v>
      </c>
      <c r="C10" s="3">
        <f>IF($B$4="上水道",IF($B$2&lt;=20,LOOKUP(A10,単価明細!A:A,単価明細!C:C),LOOKUP(A10,単価明細!A:A,単価明細!G:G)),IF($B$2&lt;=20,LOOKUP(A10,単価明細!A:A,単価明細!C:C),LOOKUP(A10,単価明細!A:A,単価明細!G:G))+300)</f>
        <v>1300</v>
      </c>
      <c r="D10" s="3">
        <f t="shared" si="15"/>
        <v>0</v>
      </c>
      <c r="E10" s="3">
        <f>LOOKUP($B$2,単価明細!J:J,単価明細!K:K)</f>
        <v>60</v>
      </c>
      <c r="F10" s="3">
        <f t="shared" si="0"/>
        <v>130</v>
      </c>
      <c r="G10" s="4">
        <f t="shared" si="1"/>
        <v>1490</v>
      </c>
      <c r="H10" s="2">
        <v>100</v>
      </c>
      <c r="I10" s="3">
        <v>1000</v>
      </c>
      <c r="J10" s="3">
        <f t="shared" si="16"/>
        <v>300</v>
      </c>
      <c r="K10" s="3">
        <f t="shared" si="2"/>
        <v>130</v>
      </c>
      <c r="L10" s="4">
        <f t="shared" si="3"/>
        <v>1430</v>
      </c>
      <c r="M10" s="3">
        <f t="shared" si="4"/>
        <v>3</v>
      </c>
      <c r="N10" s="3">
        <f>IF($B$1=1,B10,LOOKUP(M10,単価明細!A:A,単価明細!B:B)*B$1)</f>
        <v>0</v>
      </c>
      <c r="O10" s="3">
        <f t="shared" si="5"/>
        <v>1300</v>
      </c>
      <c r="P10" s="3">
        <f t="shared" si="17"/>
        <v>0</v>
      </c>
      <c r="Q10" s="3">
        <f>LOOKUP($B$2,単価明細!J:J,単価明細!K:K)</f>
        <v>60</v>
      </c>
      <c r="R10" s="3">
        <f t="shared" si="6"/>
        <v>130</v>
      </c>
      <c r="S10" s="3">
        <f t="shared" si="7"/>
        <v>1490</v>
      </c>
      <c r="T10" s="8">
        <f t="shared" si="8"/>
        <v>0</v>
      </c>
      <c r="U10" s="3">
        <f t="shared" si="9"/>
        <v>100</v>
      </c>
      <c r="V10" s="3">
        <f t="shared" si="10"/>
        <v>1000</v>
      </c>
      <c r="W10" s="3">
        <f t="shared" si="18"/>
        <v>300</v>
      </c>
      <c r="X10" s="3">
        <f t="shared" si="11"/>
        <v>130</v>
      </c>
      <c r="Y10" s="3">
        <f t="shared" si="12"/>
        <v>1430</v>
      </c>
      <c r="Z10" s="8">
        <f t="shared" si="13"/>
        <v>0</v>
      </c>
      <c r="AA10" s="17">
        <f t="shared" si="14"/>
        <v>0</v>
      </c>
    </row>
    <row r="11" spans="1:28">
      <c r="A11" s="16">
        <v>4</v>
      </c>
      <c r="B11" s="62">
        <f>IF($B$2&lt;=20,LOOKUP(A11,単価明細!A:A,単価明細!B:B),LOOKUP(A11,単価明細!A:A,単価明細!F:F))</f>
        <v>0</v>
      </c>
      <c r="C11" s="3">
        <f>IF($B$4="上水道",IF($B$2&lt;=20,LOOKUP(A11,単価明細!A:A,単価明細!C:C),LOOKUP(A11,単価明細!A:A,単価明細!G:G)),IF($B$2&lt;=20,LOOKUP(A11,単価明細!A:A,単価明細!C:C),LOOKUP(A11,単価明細!A:A,単価明細!G:G))+300)</f>
        <v>1300</v>
      </c>
      <c r="D11" s="3">
        <f t="shared" si="15"/>
        <v>0</v>
      </c>
      <c r="E11" s="3">
        <f>LOOKUP($B$2,単価明細!J:J,単価明細!K:K)</f>
        <v>60</v>
      </c>
      <c r="F11" s="3">
        <f t="shared" si="0"/>
        <v>130</v>
      </c>
      <c r="G11" s="4">
        <f t="shared" si="1"/>
        <v>1490</v>
      </c>
      <c r="H11" s="2">
        <v>100</v>
      </c>
      <c r="I11" s="3">
        <v>1000</v>
      </c>
      <c r="J11" s="3">
        <f t="shared" si="16"/>
        <v>400</v>
      </c>
      <c r="K11" s="3">
        <f t="shared" si="2"/>
        <v>140</v>
      </c>
      <c r="L11" s="4">
        <f t="shared" si="3"/>
        <v>1540</v>
      </c>
      <c r="M11" s="3">
        <f t="shared" si="4"/>
        <v>4</v>
      </c>
      <c r="N11" s="3">
        <f>IF($B$1=1,B11,LOOKUP(M11,単価明細!A:A,単価明細!B:B)*B$1)</f>
        <v>0</v>
      </c>
      <c r="O11" s="3">
        <f t="shared" si="5"/>
        <v>1300</v>
      </c>
      <c r="P11" s="3">
        <f t="shared" si="17"/>
        <v>0</v>
      </c>
      <c r="Q11" s="3">
        <f>LOOKUP($B$2,単価明細!J:J,単価明細!K:K)</f>
        <v>60</v>
      </c>
      <c r="R11" s="3">
        <f t="shared" si="6"/>
        <v>130</v>
      </c>
      <c r="S11" s="3">
        <f t="shared" si="7"/>
        <v>1490</v>
      </c>
      <c r="T11" s="8">
        <f t="shared" si="8"/>
        <v>0</v>
      </c>
      <c r="U11" s="3">
        <f t="shared" si="9"/>
        <v>100</v>
      </c>
      <c r="V11" s="3">
        <f t="shared" si="10"/>
        <v>1000</v>
      </c>
      <c r="W11" s="3">
        <f t="shared" si="18"/>
        <v>400</v>
      </c>
      <c r="X11" s="3">
        <f t="shared" si="11"/>
        <v>140</v>
      </c>
      <c r="Y11" s="3">
        <f t="shared" si="12"/>
        <v>1540</v>
      </c>
      <c r="Z11" s="8">
        <f t="shared" si="13"/>
        <v>0</v>
      </c>
      <c r="AA11" s="17">
        <f t="shared" si="14"/>
        <v>0</v>
      </c>
    </row>
    <row r="12" spans="1:28">
      <c r="A12" s="16">
        <v>5</v>
      </c>
      <c r="B12" s="62">
        <f>IF($B$2&lt;=20,LOOKUP(A12,単価明細!A:A,単価明細!B:B),LOOKUP(A12,単価明細!A:A,単価明細!F:F))</f>
        <v>0</v>
      </c>
      <c r="C12" s="3">
        <f>IF($B$4="上水道",IF($B$2&lt;=20,LOOKUP(A12,単価明細!A:A,単価明細!C:C),LOOKUP(A12,単価明細!A:A,単価明細!G:G)),IF($B$2&lt;=20,LOOKUP(A12,単価明細!A:A,単価明細!C:C),LOOKUP(A12,単価明細!A:A,単価明細!G:G))+300)</f>
        <v>1300</v>
      </c>
      <c r="D12" s="3">
        <f t="shared" si="15"/>
        <v>0</v>
      </c>
      <c r="E12" s="3">
        <f>LOOKUP($B$2,単価明細!J:J,単価明細!K:K)</f>
        <v>60</v>
      </c>
      <c r="F12" s="3">
        <f t="shared" si="0"/>
        <v>130</v>
      </c>
      <c r="G12" s="4">
        <f t="shared" si="1"/>
        <v>1490</v>
      </c>
      <c r="H12" s="2">
        <v>100</v>
      </c>
      <c r="I12" s="3">
        <v>1000</v>
      </c>
      <c r="J12" s="3">
        <f t="shared" si="16"/>
        <v>500</v>
      </c>
      <c r="K12" s="3">
        <f t="shared" si="2"/>
        <v>150</v>
      </c>
      <c r="L12" s="4">
        <f t="shared" si="3"/>
        <v>1650</v>
      </c>
      <c r="M12" s="3">
        <f t="shared" si="4"/>
        <v>5</v>
      </c>
      <c r="N12" s="3">
        <f>IF($B$1=1,B12,LOOKUP(M12,単価明細!A:A,単価明細!B:B)*B$1)</f>
        <v>0</v>
      </c>
      <c r="O12" s="3">
        <f t="shared" si="5"/>
        <v>1300</v>
      </c>
      <c r="P12" s="3">
        <f t="shared" si="17"/>
        <v>0</v>
      </c>
      <c r="Q12" s="3">
        <f>LOOKUP($B$2,単価明細!J:J,単価明細!K:K)</f>
        <v>60</v>
      </c>
      <c r="R12" s="3">
        <f t="shared" si="6"/>
        <v>130</v>
      </c>
      <c r="S12" s="3">
        <f t="shared" si="7"/>
        <v>1490</v>
      </c>
      <c r="T12" s="8">
        <f t="shared" si="8"/>
        <v>0</v>
      </c>
      <c r="U12" s="3">
        <f t="shared" si="9"/>
        <v>100</v>
      </c>
      <c r="V12" s="3">
        <f t="shared" si="10"/>
        <v>1000</v>
      </c>
      <c r="W12" s="3">
        <f t="shared" si="18"/>
        <v>500</v>
      </c>
      <c r="X12" s="3">
        <f t="shared" si="11"/>
        <v>150</v>
      </c>
      <c r="Y12" s="3">
        <f t="shared" si="12"/>
        <v>1650</v>
      </c>
      <c r="Z12" s="8">
        <f t="shared" si="13"/>
        <v>0</v>
      </c>
      <c r="AA12" s="17">
        <f t="shared" si="14"/>
        <v>0</v>
      </c>
    </row>
    <row r="13" spans="1:28">
      <c r="A13" s="16">
        <v>6</v>
      </c>
      <c r="B13" s="62">
        <f>IF($B$2&lt;=20,LOOKUP(A13,単価明細!A:A,単価明細!B:B),LOOKUP(A13,単価明細!A:A,単価明細!F:F))</f>
        <v>0</v>
      </c>
      <c r="C13" s="3">
        <f>IF($B$4="上水道",IF($B$2&lt;=20,LOOKUP(A13,単価明細!A:A,単価明細!C:C),LOOKUP(A13,単価明細!A:A,単価明細!G:G)),IF($B$2&lt;=20,LOOKUP(A13,単価明細!A:A,単価明細!C:C),LOOKUP(A13,単価明細!A:A,単価明細!G:G))+300)</f>
        <v>1300</v>
      </c>
      <c r="D13" s="3">
        <f t="shared" si="15"/>
        <v>0</v>
      </c>
      <c r="E13" s="3">
        <f>LOOKUP($B$2,単価明細!J:J,単価明細!K:K)</f>
        <v>60</v>
      </c>
      <c r="F13" s="3">
        <f t="shared" si="0"/>
        <v>130</v>
      </c>
      <c r="G13" s="4">
        <f t="shared" si="1"/>
        <v>1490</v>
      </c>
      <c r="H13" s="2">
        <v>100</v>
      </c>
      <c r="I13" s="3">
        <v>1000</v>
      </c>
      <c r="J13" s="3">
        <f t="shared" si="16"/>
        <v>600</v>
      </c>
      <c r="K13" s="3">
        <f t="shared" si="2"/>
        <v>160</v>
      </c>
      <c r="L13" s="4">
        <f t="shared" si="3"/>
        <v>1760</v>
      </c>
      <c r="M13" s="3">
        <f t="shared" si="4"/>
        <v>6</v>
      </c>
      <c r="N13" s="3">
        <f>IF($B$1=1,B13,LOOKUP(M13,単価明細!A:A,単価明細!B:B)*B$1)</f>
        <v>0</v>
      </c>
      <c r="O13" s="3">
        <f t="shared" si="5"/>
        <v>1300</v>
      </c>
      <c r="P13" s="3">
        <f t="shared" si="17"/>
        <v>0</v>
      </c>
      <c r="Q13" s="3">
        <f>LOOKUP($B$2,単価明細!J:J,単価明細!K:K)</f>
        <v>60</v>
      </c>
      <c r="R13" s="3">
        <f t="shared" si="6"/>
        <v>130</v>
      </c>
      <c r="S13" s="3">
        <f t="shared" si="7"/>
        <v>1490</v>
      </c>
      <c r="T13" s="8">
        <f t="shared" si="8"/>
        <v>0</v>
      </c>
      <c r="U13" s="3">
        <f t="shared" si="9"/>
        <v>100</v>
      </c>
      <c r="V13" s="3">
        <f t="shared" si="10"/>
        <v>1000</v>
      </c>
      <c r="W13" s="3">
        <f t="shared" si="18"/>
        <v>600</v>
      </c>
      <c r="X13" s="3">
        <f t="shared" si="11"/>
        <v>160</v>
      </c>
      <c r="Y13" s="3">
        <f t="shared" si="12"/>
        <v>1760</v>
      </c>
      <c r="Z13" s="8">
        <f t="shared" si="13"/>
        <v>0</v>
      </c>
      <c r="AA13" s="17">
        <f t="shared" si="14"/>
        <v>0</v>
      </c>
    </row>
    <row r="14" spans="1:28">
      <c r="A14" s="16">
        <v>7</v>
      </c>
      <c r="B14" s="62">
        <f>IF($B$2&lt;=20,LOOKUP(A14,単価明細!A:A,単価明細!B:B),LOOKUP(A14,単価明細!A:A,単価明細!F:F))</f>
        <v>0</v>
      </c>
      <c r="C14" s="3">
        <f>IF($B$4="上水道",IF($B$2&lt;=20,LOOKUP(A14,単価明細!A:A,単価明細!C:C),LOOKUP(A14,単価明細!A:A,単価明細!G:G)),IF($B$2&lt;=20,LOOKUP(A14,単価明細!A:A,単価明細!C:C),LOOKUP(A14,単価明細!A:A,単価明細!G:G))+300)</f>
        <v>1300</v>
      </c>
      <c r="D14" s="3">
        <f t="shared" si="15"/>
        <v>0</v>
      </c>
      <c r="E14" s="3">
        <f>LOOKUP($B$2,単価明細!J:J,単価明細!K:K)</f>
        <v>60</v>
      </c>
      <c r="F14" s="3">
        <f t="shared" si="0"/>
        <v>130</v>
      </c>
      <c r="G14" s="4">
        <f t="shared" si="1"/>
        <v>1490</v>
      </c>
      <c r="H14" s="2">
        <v>100</v>
      </c>
      <c r="I14" s="3">
        <v>1000</v>
      </c>
      <c r="J14" s="3">
        <f t="shared" si="16"/>
        <v>700</v>
      </c>
      <c r="K14" s="3">
        <f t="shared" si="2"/>
        <v>170</v>
      </c>
      <c r="L14" s="4">
        <f t="shared" si="3"/>
        <v>1870</v>
      </c>
      <c r="M14" s="3">
        <f t="shared" si="4"/>
        <v>7</v>
      </c>
      <c r="N14" s="3">
        <f>IF($B$1=1,B14,LOOKUP(M14,単価明細!A:A,単価明細!B:B)*B$1)</f>
        <v>0</v>
      </c>
      <c r="O14" s="3">
        <f t="shared" si="5"/>
        <v>1300</v>
      </c>
      <c r="P14" s="3">
        <f t="shared" si="17"/>
        <v>0</v>
      </c>
      <c r="Q14" s="3">
        <f>LOOKUP($B$2,単価明細!J:J,単価明細!K:K)</f>
        <v>60</v>
      </c>
      <c r="R14" s="3">
        <f t="shared" si="6"/>
        <v>130</v>
      </c>
      <c r="S14" s="3">
        <f t="shared" si="7"/>
        <v>1490</v>
      </c>
      <c r="T14" s="8">
        <f t="shared" si="8"/>
        <v>0</v>
      </c>
      <c r="U14" s="3">
        <f t="shared" si="9"/>
        <v>100</v>
      </c>
      <c r="V14" s="3">
        <f t="shared" si="10"/>
        <v>1000</v>
      </c>
      <c r="W14" s="3">
        <f t="shared" si="18"/>
        <v>700</v>
      </c>
      <c r="X14" s="3">
        <f t="shared" si="11"/>
        <v>170</v>
      </c>
      <c r="Y14" s="3">
        <f t="shared" si="12"/>
        <v>1870</v>
      </c>
      <c r="Z14" s="8">
        <f t="shared" si="13"/>
        <v>0</v>
      </c>
      <c r="AA14" s="17">
        <f t="shared" si="14"/>
        <v>0</v>
      </c>
    </row>
    <row r="15" spans="1:28">
      <c r="A15" s="16">
        <v>8</v>
      </c>
      <c r="B15" s="62">
        <f>IF($B$2&lt;=20,LOOKUP(A15,単価明細!A:A,単価明細!B:B),LOOKUP(A15,単価明細!A:A,単価明細!F:F))</f>
        <v>0</v>
      </c>
      <c r="C15" s="3">
        <f>IF($B$4="上水道",IF($B$2&lt;=20,LOOKUP(A15,単価明細!A:A,単価明細!C:C),LOOKUP(A15,単価明細!A:A,単価明細!G:G)),IF($B$2&lt;=20,LOOKUP(A15,単価明細!A:A,単価明細!C:C),LOOKUP(A15,単価明細!A:A,単価明細!G:G))+300)</f>
        <v>1300</v>
      </c>
      <c r="D15" s="3">
        <f t="shared" si="15"/>
        <v>0</v>
      </c>
      <c r="E15" s="3">
        <f>LOOKUP($B$2,単価明細!J:J,単価明細!K:K)</f>
        <v>60</v>
      </c>
      <c r="F15" s="3">
        <f t="shared" si="0"/>
        <v>130</v>
      </c>
      <c r="G15" s="4">
        <f t="shared" si="1"/>
        <v>1490</v>
      </c>
      <c r="H15" s="2">
        <v>100</v>
      </c>
      <c r="I15" s="3">
        <v>1000</v>
      </c>
      <c r="J15" s="3">
        <f t="shared" si="16"/>
        <v>800</v>
      </c>
      <c r="K15" s="3">
        <f t="shared" si="2"/>
        <v>180</v>
      </c>
      <c r="L15" s="4">
        <f t="shared" si="3"/>
        <v>1980</v>
      </c>
      <c r="M15" s="3">
        <f t="shared" si="4"/>
        <v>8</v>
      </c>
      <c r="N15" s="3">
        <f>IF($B$1=1,B15,LOOKUP(M15,単価明細!A:A,単価明細!B:B)*B$1)</f>
        <v>0</v>
      </c>
      <c r="O15" s="3">
        <f t="shared" si="5"/>
        <v>1300</v>
      </c>
      <c r="P15" s="3">
        <f t="shared" si="17"/>
        <v>0</v>
      </c>
      <c r="Q15" s="3">
        <f>LOOKUP($B$2,単価明細!J:J,単価明細!K:K)</f>
        <v>60</v>
      </c>
      <c r="R15" s="3">
        <f t="shared" si="6"/>
        <v>130</v>
      </c>
      <c r="S15" s="3">
        <f t="shared" si="7"/>
        <v>1490</v>
      </c>
      <c r="T15" s="8">
        <f t="shared" si="8"/>
        <v>0</v>
      </c>
      <c r="U15" s="3">
        <f t="shared" si="9"/>
        <v>100</v>
      </c>
      <c r="V15" s="3">
        <f t="shared" si="10"/>
        <v>1000</v>
      </c>
      <c r="W15" s="3">
        <f t="shared" si="18"/>
        <v>800</v>
      </c>
      <c r="X15" s="3">
        <f t="shared" si="11"/>
        <v>180</v>
      </c>
      <c r="Y15" s="3">
        <f t="shared" si="12"/>
        <v>1980</v>
      </c>
      <c r="Z15" s="8">
        <f t="shared" si="13"/>
        <v>0</v>
      </c>
      <c r="AA15" s="17">
        <f t="shared" si="14"/>
        <v>0</v>
      </c>
    </row>
    <row r="16" spans="1:28">
      <c r="A16" s="16">
        <v>9</v>
      </c>
      <c r="B16" s="62">
        <f>IF($B$2&lt;=20,LOOKUP(A16,単価明細!A:A,単価明細!B:B),LOOKUP(A16,単価明細!A:A,単価明細!F:F))</f>
        <v>0</v>
      </c>
      <c r="C16" s="3">
        <f>IF($B$4="上水道",IF($B$2&lt;=20,LOOKUP(A16,単価明細!A:A,単価明細!C:C),LOOKUP(A16,単価明細!A:A,単価明細!G:G)),IF($B$2&lt;=20,LOOKUP(A16,単価明細!A:A,単価明細!C:C),LOOKUP(A16,単価明細!A:A,単価明細!G:G))+300)</f>
        <v>1300</v>
      </c>
      <c r="D16" s="3">
        <f t="shared" si="15"/>
        <v>0</v>
      </c>
      <c r="E16" s="3">
        <f>LOOKUP($B$2,単価明細!J:J,単価明細!K:K)</f>
        <v>60</v>
      </c>
      <c r="F16" s="3">
        <f t="shared" si="0"/>
        <v>130</v>
      </c>
      <c r="G16" s="4">
        <f t="shared" si="1"/>
        <v>1490</v>
      </c>
      <c r="H16" s="2">
        <v>100</v>
      </c>
      <c r="I16" s="3">
        <v>1000</v>
      </c>
      <c r="J16" s="3">
        <f t="shared" si="16"/>
        <v>900</v>
      </c>
      <c r="K16" s="3">
        <f t="shared" si="2"/>
        <v>190</v>
      </c>
      <c r="L16" s="4">
        <f t="shared" si="3"/>
        <v>2090</v>
      </c>
      <c r="M16" s="3">
        <f t="shared" si="4"/>
        <v>9</v>
      </c>
      <c r="N16" s="3">
        <f>IF($B$1=1,B16,LOOKUP(M16,単価明細!A:A,単価明細!B:B)*B$1)</f>
        <v>0</v>
      </c>
      <c r="O16" s="3">
        <f t="shared" si="5"/>
        <v>1300</v>
      </c>
      <c r="P16" s="3">
        <f t="shared" si="17"/>
        <v>0</v>
      </c>
      <c r="Q16" s="3">
        <f>LOOKUP($B$2,単価明細!J:J,単価明細!K:K)</f>
        <v>60</v>
      </c>
      <c r="R16" s="3">
        <f t="shared" si="6"/>
        <v>130</v>
      </c>
      <c r="S16" s="3">
        <f t="shared" si="7"/>
        <v>1490</v>
      </c>
      <c r="T16" s="8">
        <f t="shared" si="8"/>
        <v>0</v>
      </c>
      <c r="U16" s="3">
        <f t="shared" si="9"/>
        <v>100</v>
      </c>
      <c r="V16" s="3">
        <f t="shared" si="10"/>
        <v>1000</v>
      </c>
      <c r="W16" s="3">
        <f t="shared" si="18"/>
        <v>900</v>
      </c>
      <c r="X16" s="3">
        <f t="shared" si="11"/>
        <v>190</v>
      </c>
      <c r="Y16" s="3">
        <f t="shared" si="12"/>
        <v>2090</v>
      </c>
      <c r="Z16" s="8">
        <f t="shared" si="13"/>
        <v>0</v>
      </c>
      <c r="AA16" s="17">
        <f t="shared" si="14"/>
        <v>0</v>
      </c>
    </row>
    <row r="17" spans="1:27">
      <c r="A17" s="16">
        <v>10</v>
      </c>
      <c r="B17" s="62">
        <f>IF($B$2&lt;=20,LOOKUP(A17,単価明細!A:A,単価明細!B:B),LOOKUP(A17,単価明細!A:A,単価明細!F:F))</f>
        <v>0</v>
      </c>
      <c r="C17" s="3">
        <f>IF($B$4="上水道",IF($B$2&lt;=20,LOOKUP(A17,単価明細!A:A,単価明細!C:C),LOOKUP(A17,単価明細!A:A,単価明細!G:G)),IF($B$2&lt;=20,LOOKUP(A17,単価明細!A:A,単価明細!C:C),LOOKUP(A17,単価明細!A:A,単価明細!G:G))+300)</f>
        <v>1300</v>
      </c>
      <c r="D17" s="3">
        <f t="shared" si="15"/>
        <v>0</v>
      </c>
      <c r="E17" s="3">
        <f>LOOKUP($B$2,単価明細!J:J,単価明細!K:K)</f>
        <v>60</v>
      </c>
      <c r="F17" s="3">
        <f t="shared" si="0"/>
        <v>130</v>
      </c>
      <c r="G17" s="4">
        <f t="shared" si="1"/>
        <v>1490</v>
      </c>
      <c r="H17" s="2">
        <v>100</v>
      </c>
      <c r="I17" s="3">
        <v>1000</v>
      </c>
      <c r="J17" s="3">
        <f t="shared" si="16"/>
        <v>1000</v>
      </c>
      <c r="K17" s="3">
        <f t="shared" si="2"/>
        <v>200</v>
      </c>
      <c r="L17" s="4">
        <f t="shared" si="3"/>
        <v>2200</v>
      </c>
      <c r="M17" s="3">
        <f t="shared" si="4"/>
        <v>10</v>
      </c>
      <c r="N17" s="3">
        <f>IF($B$1=1,B17,LOOKUP(M17,単価明細!A:A,単価明細!B:B)*B$1)</f>
        <v>0</v>
      </c>
      <c r="O17" s="3">
        <f t="shared" si="5"/>
        <v>1300</v>
      </c>
      <c r="P17" s="3">
        <f t="shared" si="17"/>
        <v>0</v>
      </c>
      <c r="Q17" s="3">
        <f>LOOKUP($B$2,単価明細!J:J,単価明細!K:K)</f>
        <v>60</v>
      </c>
      <c r="R17" s="3">
        <f t="shared" si="6"/>
        <v>130</v>
      </c>
      <c r="S17" s="3">
        <f t="shared" si="7"/>
        <v>1490</v>
      </c>
      <c r="T17" s="8">
        <f t="shared" si="8"/>
        <v>0</v>
      </c>
      <c r="U17" s="3">
        <f t="shared" si="9"/>
        <v>100</v>
      </c>
      <c r="V17" s="3">
        <f t="shared" si="10"/>
        <v>1000</v>
      </c>
      <c r="W17" s="3">
        <f t="shared" si="18"/>
        <v>1000</v>
      </c>
      <c r="X17" s="3">
        <f t="shared" si="11"/>
        <v>200</v>
      </c>
      <c r="Y17" s="3">
        <f t="shared" si="12"/>
        <v>2200</v>
      </c>
      <c r="Z17" s="8">
        <f t="shared" si="13"/>
        <v>0</v>
      </c>
      <c r="AA17" s="17">
        <f t="shared" si="14"/>
        <v>0</v>
      </c>
    </row>
    <row r="18" spans="1:27">
      <c r="A18" s="16">
        <v>11</v>
      </c>
      <c r="B18" s="2">
        <f>IF($B$4="上水道",IF($B$2&lt;=20,LOOKUP(A18,単価明細!A:A,単価明細!B:B),LOOKUP(A18,単価明細!A:A,単価明細!F:F)),IF($B$2&lt;=20,LOOKUP(A18,単価明細!A:A,単価明細!B:B),LOOKUP(A18,単価明細!A:A,単価明細!F:F))+10)</f>
        <v>160</v>
      </c>
      <c r="C18" s="3">
        <f>IF($B$4="上水道",IF($B$2&lt;=20,LOOKUP(A18,単価明細!A:A,単価明細!C:C),LOOKUP(A18,単価明細!A:A,単価明細!G:G)),IF($B$2&lt;=20,LOOKUP(A18,単価明細!A:A,単価明細!C:C),LOOKUP(A18,単価明細!A:A,単価明細!G:G))+300)</f>
        <v>1300</v>
      </c>
      <c r="D18" s="3">
        <f t="shared" si="15"/>
        <v>160</v>
      </c>
      <c r="E18" s="3">
        <f>LOOKUP($B$2,単価明細!J:J,単価明細!K:K)</f>
        <v>60</v>
      </c>
      <c r="F18" s="3">
        <f t="shared" si="0"/>
        <v>150</v>
      </c>
      <c r="G18" s="4">
        <f t="shared" si="1"/>
        <v>1670</v>
      </c>
      <c r="H18" s="2">
        <v>120</v>
      </c>
      <c r="I18" s="3">
        <v>1000</v>
      </c>
      <c r="J18" s="3">
        <f t="shared" si="16"/>
        <v>1120</v>
      </c>
      <c r="K18" s="3">
        <f t="shared" si="2"/>
        <v>210</v>
      </c>
      <c r="L18" s="4">
        <f t="shared" si="3"/>
        <v>2330</v>
      </c>
      <c r="M18" s="3">
        <f t="shared" si="4"/>
        <v>11</v>
      </c>
      <c r="N18" s="3">
        <f>IF($B$1=1,B18,LOOKUP(M18,単価明細!A:A,単価明細!B:B)*B$1)</f>
        <v>160</v>
      </c>
      <c r="O18" s="3">
        <f t="shared" si="5"/>
        <v>1300</v>
      </c>
      <c r="P18" s="3">
        <f t="shared" si="17"/>
        <v>160</v>
      </c>
      <c r="Q18" s="3">
        <f>LOOKUP($B$2,単価明細!J:J,単価明細!K:K)</f>
        <v>60</v>
      </c>
      <c r="R18" s="3">
        <f t="shared" si="6"/>
        <v>150</v>
      </c>
      <c r="S18" s="3">
        <f t="shared" si="7"/>
        <v>1670</v>
      </c>
      <c r="T18" s="8">
        <f t="shared" si="8"/>
        <v>0</v>
      </c>
      <c r="U18" s="3">
        <f t="shared" si="9"/>
        <v>120</v>
      </c>
      <c r="V18" s="3">
        <f t="shared" si="10"/>
        <v>1000</v>
      </c>
      <c r="W18" s="3">
        <f t="shared" si="18"/>
        <v>1120</v>
      </c>
      <c r="X18" s="3">
        <f t="shared" si="11"/>
        <v>210</v>
      </c>
      <c r="Y18" s="3">
        <f t="shared" si="12"/>
        <v>2330</v>
      </c>
      <c r="Z18" s="8">
        <f t="shared" si="13"/>
        <v>0</v>
      </c>
      <c r="AA18" s="17">
        <f t="shared" si="14"/>
        <v>0</v>
      </c>
    </row>
    <row r="19" spans="1:27">
      <c r="A19" s="16">
        <v>12</v>
      </c>
      <c r="B19" s="2">
        <f>IF($B$4="上水道",IF($B$2&lt;=20,LOOKUP(A19,単価明細!A:A,単価明細!B:B),LOOKUP(A19,単価明細!A:A,単価明細!F:F)),IF($B$2&lt;=20,LOOKUP(A19,単価明細!A:A,単価明細!B:B),LOOKUP(A19,単価明細!A:A,単価明細!F:F))+10)</f>
        <v>160</v>
      </c>
      <c r="C19" s="3">
        <f>IF($B$4="上水道",IF($B$2&lt;=20,LOOKUP(A19,単価明細!A:A,単価明細!C:C),LOOKUP(A19,単価明細!A:A,単価明細!G:G)),IF($B$2&lt;=20,LOOKUP(A19,単価明細!A:A,単価明細!C:C),LOOKUP(A19,単価明細!A:A,単価明細!G:G))+300)</f>
        <v>1300</v>
      </c>
      <c r="D19" s="3">
        <f t="shared" si="15"/>
        <v>320</v>
      </c>
      <c r="E19" s="3">
        <f>LOOKUP($B$2,単価明細!J:J,単価明細!K:K)</f>
        <v>60</v>
      </c>
      <c r="F19" s="3">
        <f t="shared" si="0"/>
        <v>160</v>
      </c>
      <c r="G19" s="4">
        <f t="shared" si="1"/>
        <v>1840</v>
      </c>
      <c r="H19" s="2">
        <v>120</v>
      </c>
      <c r="I19" s="3">
        <v>1000</v>
      </c>
      <c r="J19" s="3">
        <f t="shared" si="16"/>
        <v>1240</v>
      </c>
      <c r="K19" s="3">
        <f t="shared" si="2"/>
        <v>220</v>
      </c>
      <c r="L19" s="4">
        <f t="shared" si="3"/>
        <v>2460</v>
      </c>
      <c r="M19" s="3">
        <f t="shared" si="4"/>
        <v>12</v>
      </c>
      <c r="N19" s="3">
        <f>IF($B$1=1,B19,LOOKUP(M19,単価明細!A:A,単価明細!B:B)*B$1)</f>
        <v>160</v>
      </c>
      <c r="O19" s="3">
        <f t="shared" si="5"/>
        <v>1300</v>
      </c>
      <c r="P19" s="3">
        <f t="shared" si="17"/>
        <v>320</v>
      </c>
      <c r="Q19" s="3">
        <f>LOOKUP($B$2,単価明細!J:J,単価明細!K:K)</f>
        <v>60</v>
      </c>
      <c r="R19" s="3">
        <f t="shared" si="6"/>
        <v>160</v>
      </c>
      <c r="S19" s="3">
        <f t="shared" si="7"/>
        <v>1840</v>
      </c>
      <c r="T19" s="8">
        <f t="shared" si="8"/>
        <v>0</v>
      </c>
      <c r="U19" s="3">
        <f t="shared" si="9"/>
        <v>120</v>
      </c>
      <c r="V19" s="3">
        <f t="shared" si="10"/>
        <v>1000</v>
      </c>
      <c r="W19" s="3">
        <f t="shared" si="18"/>
        <v>1240</v>
      </c>
      <c r="X19" s="3">
        <f t="shared" si="11"/>
        <v>220</v>
      </c>
      <c r="Y19" s="3">
        <f t="shared" si="12"/>
        <v>2460</v>
      </c>
      <c r="Z19" s="8">
        <f t="shared" si="13"/>
        <v>0</v>
      </c>
      <c r="AA19" s="17">
        <f t="shared" si="14"/>
        <v>0</v>
      </c>
    </row>
    <row r="20" spans="1:27">
      <c r="A20" s="16">
        <v>13</v>
      </c>
      <c r="B20" s="2">
        <f>IF($B$4="上水道",IF($B$2&lt;=20,LOOKUP(A20,単価明細!A:A,単価明細!B:B),LOOKUP(A20,単価明細!A:A,単価明細!F:F)),IF($B$2&lt;=20,LOOKUP(A20,単価明細!A:A,単価明細!B:B),LOOKUP(A20,単価明細!A:A,単価明細!F:F))+10)</f>
        <v>160</v>
      </c>
      <c r="C20" s="3">
        <f>IF($B$4="上水道",IF($B$2&lt;=20,LOOKUP(A20,単価明細!A:A,単価明細!C:C),LOOKUP(A20,単価明細!A:A,単価明細!G:G)),IF($B$2&lt;=20,LOOKUP(A20,単価明細!A:A,単価明細!C:C),LOOKUP(A20,単価明細!A:A,単価明細!G:G))+300)</f>
        <v>1300</v>
      </c>
      <c r="D20" s="3">
        <f t="shared" si="15"/>
        <v>480</v>
      </c>
      <c r="E20" s="3">
        <f>LOOKUP($B$2,単価明細!J:J,単価明細!K:K)</f>
        <v>60</v>
      </c>
      <c r="F20" s="3">
        <f t="shared" si="0"/>
        <v>180</v>
      </c>
      <c r="G20" s="4">
        <f t="shared" si="1"/>
        <v>2020</v>
      </c>
      <c r="H20" s="2">
        <v>120</v>
      </c>
      <c r="I20" s="3">
        <v>1000</v>
      </c>
      <c r="J20" s="3">
        <f t="shared" si="16"/>
        <v>1360</v>
      </c>
      <c r="K20" s="3">
        <f t="shared" si="2"/>
        <v>230</v>
      </c>
      <c r="L20" s="4">
        <f t="shared" si="3"/>
        <v>2590</v>
      </c>
      <c r="M20" s="3">
        <f t="shared" si="4"/>
        <v>13</v>
      </c>
      <c r="N20" s="3">
        <f>IF($B$1=1,B20,LOOKUP(M20,単価明細!A:A,単価明細!B:B)*B$1)</f>
        <v>160</v>
      </c>
      <c r="O20" s="3">
        <f t="shared" si="5"/>
        <v>1300</v>
      </c>
      <c r="P20" s="3">
        <f t="shared" si="17"/>
        <v>480</v>
      </c>
      <c r="Q20" s="3">
        <f>LOOKUP($B$2,単価明細!J:J,単価明細!K:K)</f>
        <v>60</v>
      </c>
      <c r="R20" s="3">
        <f t="shared" si="6"/>
        <v>180</v>
      </c>
      <c r="S20" s="3">
        <f t="shared" si="7"/>
        <v>2020</v>
      </c>
      <c r="T20" s="8">
        <f t="shared" si="8"/>
        <v>0</v>
      </c>
      <c r="U20" s="3">
        <f t="shared" si="9"/>
        <v>120</v>
      </c>
      <c r="V20" s="3">
        <f t="shared" si="10"/>
        <v>1000</v>
      </c>
      <c r="W20" s="3">
        <f t="shared" si="18"/>
        <v>1360</v>
      </c>
      <c r="X20" s="3">
        <f t="shared" si="11"/>
        <v>230</v>
      </c>
      <c r="Y20" s="3">
        <f t="shared" si="12"/>
        <v>2590</v>
      </c>
      <c r="Z20" s="8">
        <f t="shared" si="13"/>
        <v>0</v>
      </c>
      <c r="AA20" s="17">
        <f t="shared" si="14"/>
        <v>0</v>
      </c>
    </row>
    <row r="21" spans="1:27">
      <c r="A21" s="16">
        <v>14</v>
      </c>
      <c r="B21" s="2">
        <f>IF($B$4="上水道",IF($B$2&lt;=20,LOOKUP(A21,単価明細!A:A,単価明細!B:B),LOOKUP(A21,単価明細!A:A,単価明細!F:F)),IF($B$2&lt;=20,LOOKUP(A21,単価明細!A:A,単価明細!B:B),LOOKUP(A21,単価明細!A:A,単価明細!F:F))+10)</f>
        <v>160</v>
      </c>
      <c r="C21" s="3">
        <f>IF($B$4="上水道",IF($B$2&lt;=20,LOOKUP(A21,単価明細!A:A,単価明細!C:C),LOOKUP(A21,単価明細!A:A,単価明細!G:G)),IF($B$2&lt;=20,LOOKUP(A21,単価明細!A:A,単価明細!C:C),LOOKUP(A21,単価明細!A:A,単価明細!G:G))+300)</f>
        <v>1300</v>
      </c>
      <c r="D21" s="3">
        <f t="shared" si="15"/>
        <v>640</v>
      </c>
      <c r="E21" s="3">
        <f>LOOKUP($B$2,単価明細!J:J,単価明細!K:K)</f>
        <v>60</v>
      </c>
      <c r="F21" s="3">
        <f t="shared" si="0"/>
        <v>200</v>
      </c>
      <c r="G21" s="4">
        <f t="shared" si="1"/>
        <v>2200</v>
      </c>
      <c r="H21" s="2">
        <v>120</v>
      </c>
      <c r="I21" s="3">
        <v>1000</v>
      </c>
      <c r="J21" s="3">
        <f t="shared" si="16"/>
        <v>1480</v>
      </c>
      <c r="K21" s="3">
        <f t="shared" si="2"/>
        <v>240</v>
      </c>
      <c r="L21" s="4">
        <f t="shared" si="3"/>
        <v>2720</v>
      </c>
      <c r="M21" s="3">
        <f t="shared" si="4"/>
        <v>14</v>
      </c>
      <c r="N21" s="3">
        <f>IF($B$1=1,B21,LOOKUP(M21,単価明細!A:A,単価明細!B:B)*B$1)</f>
        <v>160</v>
      </c>
      <c r="O21" s="3">
        <f t="shared" si="5"/>
        <v>1300</v>
      </c>
      <c r="P21" s="3">
        <f t="shared" si="17"/>
        <v>640</v>
      </c>
      <c r="Q21" s="3">
        <f>LOOKUP($B$2,単価明細!J:J,単価明細!K:K)</f>
        <v>60</v>
      </c>
      <c r="R21" s="3">
        <f t="shared" si="6"/>
        <v>200</v>
      </c>
      <c r="S21" s="3">
        <f t="shared" si="7"/>
        <v>2200</v>
      </c>
      <c r="T21" s="8">
        <f t="shared" si="8"/>
        <v>0</v>
      </c>
      <c r="U21" s="3">
        <f t="shared" si="9"/>
        <v>120</v>
      </c>
      <c r="V21" s="3">
        <f t="shared" si="10"/>
        <v>1000</v>
      </c>
      <c r="W21" s="3">
        <f t="shared" si="18"/>
        <v>1480</v>
      </c>
      <c r="X21" s="3">
        <f t="shared" si="11"/>
        <v>240</v>
      </c>
      <c r="Y21" s="3">
        <f t="shared" si="12"/>
        <v>2720</v>
      </c>
      <c r="Z21" s="8">
        <f t="shared" si="13"/>
        <v>0</v>
      </c>
      <c r="AA21" s="17">
        <f t="shared" si="14"/>
        <v>0</v>
      </c>
    </row>
    <row r="22" spans="1:27">
      <c r="A22" s="16">
        <v>15</v>
      </c>
      <c r="B22" s="2">
        <f>IF($B$4="上水道",IF($B$2&lt;=20,LOOKUP(A22,単価明細!A:A,単価明細!B:B),LOOKUP(A22,単価明細!A:A,単価明細!F:F)),IF($B$2&lt;=20,LOOKUP(A22,単価明細!A:A,単価明細!B:B),LOOKUP(A22,単価明細!A:A,単価明細!F:F))+10)</f>
        <v>160</v>
      </c>
      <c r="C22" s="3">
        <f>IF($B$4="上水道",IF($B$2&lt;=20,LOOKUP(A22,単価明細!A:A,単価明細!C:C),LOOKUP(A22,単価明細!A:A,単価明細!G:G)),IF($B$2&lt;=20,LOOKUP(A22,単価明細!A:A,単価明細!C:C),LOOKUP(A22,単価明細!A:A,単価明細!G:G))+300)</f>
        <v>1300</v>
      </c>
      <c r="D22" s="3">
        <f t="shared" si="15"/>
        <v>800</v>
      </c>
      <c r="E22" s="3">
        <f>LOOKUP($B$2,単価明細!J:J,単価明細!K:K)</f>
        <v>60</v>
      </c>
      <c r="F22" s="3">
        <f t="shared" si="0"/>
        <v>210</v>
      </c>
      <c r="G22" s="4">
        <f t="shared" si="1"/>
        <v>2370</v>
      </c>
      <c r="H22" s="2">
        <v>120</v>
      </c>
      <c r="I22" s="3">
        <v>1000</v>
      </c>
      <c r="J22" s="3">
        <f t="shared" si="16"/>
        <v>1600</v>
      </c>
      <c r="K22" s="3">
        <f t="shared" si="2"/>
        <v>260</v>
      </c>
      <c r="L22" s="4">
        <f t="shared" si="3"/>
        <v>2860</v>
      </c>
      <c r="M22" s="3">
        <f t="shared" si="4"/>
        <v>15</v>
      </c>
      <c r="N22" s="3">
        <f>IF($B$1=1,B22,LOOKUP(M22,単価明細!A:A,単価明細!B:B)*B$1)</f>
        <v>160</v>
      </c>
      <c r="O22" s="3">
        <f t="shared" si="5"/>
        <v>1300</v>
      </c>
      <c r="P22" s="3">
        <f t="shared" si="17"/>
        <v>800</v>
      </c>
      <c r="Q22" s="3">
        <f>LOOKUP($B$2,単価明細!J:J,単価明細!K:K)</f>
        <v>60</v>
      </c>
      <c r="R22" s="3">
        <f t="shared" si="6"/>
        <v>210</v>
      </c>
      <c r="S22" s="3">
        <f t="shared" si="7"/>
        <v>2370</v>
      </c>
      <c r="T22" s="8">
        <f t="shared" si="8"/>
        <v>0</v>
      </c>
      <c r="U22" s="3">
        <f t="shared" si="9"/>
        <v>120</v>
      </c>
      <c r="V22" s="3">
        <f t="shared" si="10"/>
        <v>1000</v>
      </c>
      <c r="W22" s="3">
        <f t="shared" si="18"/>
        <v>1600</v>
      </c>
      <c r="X22" s="3">
        <f t="shared" si="11"/>
        <v>260</v>
      </c>
      <c r="Y22" s="3">
        <f t="shared" si="12"/>
        <v>2860</v>
      </c>
      <c r="Z22" s="8">
        <f t="shared" si="13"/>
        <v>0</v>
      </c>
      <c r="AA22" s="17">
        <f t="shared" si="14"/>
        <v>0</v>
      </c>
    </row>
    <row r="23" spans="1:27">
      <c r="A23" s="16">
        <v>16</v>
      </c>
      <c r="B23" s="2">
        <f>IF($B$4="上水道",IF($B$2&lt;=20,LOOKUP(A23,単価明細!A:A,単価明細!B:B),LOOKUP(A23,単価明細!A:A,単価明細!F:F)),IF($B$2&lt;=20,LOOKUP(A23,単価明細!A:A,単価明細!B:B),LOOKUP(A23,単価明細!A:A,単価明細!F:F))+10)</f>
        <v>160</v>
      </c>
      <c r="C23" s="3">
        <f>IF($B$4="上水道",IF($B$2&lt;=20,LOOKUP(A23,単価明細!A:A,単価明細!C:C),LOOKUP(A23,単価明細!A:A,単価明細!G:G)),IF($B$2&lt;=20,LOOKUP(A23,単価明細!A:A,単価明細!C:C),LOOKUP(A23,単価明細!A:A,単価明細!G:G))+300)</f>
        <v>1300</v>
      </c>
      <c r="D23" s="3">
        <f t="shared" si="15"/>
        <v>960</v>
      </c>
      <c r="E23" s="3">
        <f>LOOKUP($B$2,単価明細!J:J,単価明細!K:K)</f>
        <v>60</v>
      </c>
      <c r="F23" s="3">
        <f t="shared" si="0"/>
        <v>230</v>
      </c>
      <c r="G23" s="4">
        <f t="shared" si="1"/>
        <v>2550</v>
      </c>
      <c r="H23" s="2">
        <v>120</v>
      </c>
      <c r="I23" s="3">
        <v>1000</v>
      </c>
      <c r="J23" s="3">
        <f t="shared" si="16"/>
        <v>1720</v>
      </c>
      <c r="K23" s="3">
        <f t="shared" si="2"/>
        <v>270</v>
      </c>
      <c r="L23" s="4">
        <f t="shared" si="3"/>
        <v>2990</v>
      </c>
      <c r="M23" s="3">
        <f t="shared" si="4"/>
        <v>16</v>
      </c>
      <c r="N23" s="3">
        <f>IF($B$1=1,B23,LOOKUP(M23,単価明細!A:A,単価明細!B:B)*B$1)</f>
        <v>160</v>
      </c>
      <c r="O23" s="3">
        <f t="shared" si="5"/>
        <v>1300</v>
      </c>
      <c r="P23" s="3">
        <f t="shared" si="17"/>
        <v>960</v>
      </c>
      <c r="Q23" s="3">
        <f>LOOKUP($B$2,単価明細!J:J,単価明細!K:K)</f>
        <v>60</v>
      </c>
      <c r="R23" s="3">
        <f t="shared" si="6"/>
        <v>230</v>
      </c>
      <c r="S23" s="3">
        <f t="shared" si="7"/>
        <v>2550</v>
      </c>
      <c r="T23" s="8">
        <f t="shared" si="8"/>
        <v>0</v>
      </c>
      <c r="U23" s="3">
        <f t="shared" si="9"/>
        <v>120</v>
      </c>
      <c r="V23" s="3">
        <f t="shared" si="10"/>
        <v>1000</v>
      </c>
      <c r="W23" s="3">
        <f t="shared" si="18"/>
        <v>1720</v>
      </c>
      <c r="X23" s="3">
        <f t="shared" si="11"/>
        <v>270</v>
      </c>
      <c r="Y23" s="3">
        <f t="shared" si="12"/>
        <v>2990</v>
      </c>
      <c r="Z23" s="8">
        <f t="shared" si="13"/>
        <v>0</v>
      </c>
      <c r="AA23" s="17">
        <f t="shared" si="14"/>
        <v>0</v>
      </c>
    </row>
    <row r="24" spans="1:27">
      <c r="A24" s="16">
        <v>17</v>
      </c>
      <c r="B24" s="2">
        <f>IF($B$4="上水道",IF($B$2&lt;=20,LOOKUP(A24,単価明細!A:A,単価明細!B:B),LOOKUP(A24,単価明細!A:A,単価明細!F:F)),IF($B$2&lt;=20,LOOKUP(A24,単価明細!A:A,単価明細!B:B),LOOKUP(A24,単価明細!A:A,単価明細!F:F))+10)</f>
        <v>160</v>
      </c>
      <c r="C24" s="3">
        <f>IF($B$4="上水道",IF($B$2&lt;=20,LOOKUP(A24,単価明細!A:A,単価明細!C:C),LOOKUP(A24,単価明細!A:A,単価明細!G:G)),IF($B$2&lt;=20,LOOKUP(A24,単価明細!A:A,単価明細!C:C),LOOKUP(A24,単価明細!A:A,単価明細!G:G))+300)</f>
        <v>1300</v>
      </c>
      <c r="D24" s="3">
        <f t="shared" si="15"/>
        <v>1120</v>
      </c>
      <c r="E24" s="3">
        <f>LOOKUP($B$2,単価明細!J:J,単価明細!K:K)</f>
        <v>60</v>
      </c>
      <c r="F24" s="3">
        <f t="shared" si="0"/>
        <v>240</v>
      </c>
      <c r="G24" s="4">
        <f t="shared" si="1"/>
        <v>2720</v>
      </c>
      <c r="H24" s="2">
        <v>120</v>
      </c>
      <c r="I24" s="3">
        <v>1000</v>
      </c>
      <c r="J24" s="3">
        <f t="shared" si="16"/>
        <v>1840</v>
      </c>
      <c r="K24" s="3">
        <f t="shared" si="2"/>
        <v>280</v>
      </c>
      <c r="L24" s="4">
        <f t="shared" si="3"/>
        <v>3120</v>
      </c>
      <c r="M24" s="3">
        <f t="shared" si="4"/>
        <v>17</v>
      </c>
      <c r="N24" s="3">
        <f>IF($B$1=1,B24,LOOKUP(M24,単価明細!A:A,単価明細!B:B)*B$1)</f>
        <v>160</v>
      </c>
      <c r="O24" s="3">
        <f t="shared" si="5"/>
        <v>1300</v>
      </c>
      <c r="P24" s="3">
        <f t="shared" si="17"/>
        <v>1120</v>
      </c>
      <c r="Q24" s="3">
        <f>LOOKUP($B$2,単価明細!J:J,単価明細!K:K)</f>
        <v>60</v>
      </c>
      <c r="R24" s="3">
        <f t="shared" si="6"/>
        <v>240</v>
      </c>
      <c r="S24" s="3">
        <f t="shared" si="7"/>
        <v>2720</v>
      </c>
      <c r="T24" s="8">
        <f t="shared" si="8"/>
        <v>0</v>
      </c>
      <c r="U24" s="3">
        <f t="shared" si="9"/>
        <v>120</v>
      </c>
      <c r="V24" s="3">
        <f t="shared" si="10"/>
        <v>1000</v>
      </c>
      <c r="W24" s="3">
        <f t="shared" si="18"/>
        <v>1840</v>
      </c>
      <c r="X24" s="3">
        <f t="shared" si="11"/>
        <v>280</v>
      </c>
      <c r="Y24" s="3">
        <f t="shared" si="12"/>
        <v>3120</v>
      </c>
      <c r="Z24" s="8">
        <f t="shared" si="13"/>
        <v>0</v>
      </c>
      <c r="AA24" s="17">
        <f t="shared" si="14"/>
        <v>0</v>
      </c>
    </row>
    <row r="25" spans="1:27">
      <c r="A25" s="16">
        <v>18</v>
      </c>
      <c r="B25" s="2">
        <f>IF($B$4="上水道",IF($B$2&lt;=20,LOOKUP(A25,単価明細!A:A,単価明細!B:B),LOOKUP(A25,単価明細!A:A,単価明細!F:F)),IF($B$2&lt;=20,LOOKUP(A25,単価明細!A:A,単価明細!B:B),LOOKUP(A25,単価明細!A:A,単価明細!F:F))+10)</f>
        <v>160</v>
      </c>
      <c r="C25" s="3">
        <f>IF($B$4="上水道",IF($B$2&lt;=20,LOOKUP(A25,単価明細!A:A,単価明細!C:C),LOOKUP(A25,単価明細!A:A,単価明細!G:G)),IF($B$2&lt;=20,LOOKUP(A25,単価明細!A:A,単価明細!C:C),LOOKUP(A25,単価明細!A:A,単価明細!G:G))+300)</f>
        <v>1300</v>
      </c>
      <c r="D25" s="3">
        <f t="shared" si="15"/>
        <v>1280</v>
      </c>
      <c r="E25" s="3">
        <f>LOOKUP($B$2,単価明細!J:J,単価明細!K:K)</f>
        <v>60</v>
      </c>
      <c r="F25" s="3">
        <f t="shared" si="0"/>
        <v>260</v>
      </c>
      <c r="G25" s="4">
        <f t="shared" si="1"/>
        <v>2900</v>
      </c>
      <c r="H25" s="2">
        <v>120</v>
      </c>
      <c r="I25" s="3">
        <v>1000</v>
      </c>
      <c r="J25" s="3">
        <f t="shared" si="16"/>
        <v>1960</v>
      </c>
      <c r="K25" s="3">
        <f t="shared" si="2"/>
        <v>290</v>
      </c>
      <c r="L25" s="4">
        <f t="shared" si="3"/>
        <v>3250</v>
      </c>
      <c r="M25" s="3">
        <f t="shared" si="4"/>
        <v>18</v>
      </c>
      <c r="N25" s="3">
        <f>IF($B$1=1,B25,LOOKUP(M25,単価明細!A:A,単価明細!B:B)*B$1)</f>
        <v>160</v>
      </c>
      <c r="O25" s="3">
        <f t="shared" si="5"/>
        <v>1300</v>
      </c>
      <c r="P25" s="3">
        <f t="shared" si="17"/>
        <v>1280</v>
      </c>
      <c r="Q25" s="3">
        <f>LOOKUP($B$2,単価明細!J:J,単価明細!K:K)</f>
        <v>60</v>
      </c>
      <c r="R25" s="3">
        <f t="shared" si="6"/>
        <v>260</v>
      </c>
      <c r="S25" s="3">
        <f t="shared" si="7"/>
        <v>2900</v>
      </c>
      <c r="T25" s="8">
        <f t="shared" si="8"/>
        <v>0</v>
      </c>
      <c r="U25" s="3">
        <f t="shared" si="9"/>
        <v>120</v>
      </c>
      <c r="V25" s="3">
        <f t="shared" si="10"/>
        <v>1000</v>
      </c>
      <c r="W25" s="3">
        <f t="shared" si="18"/>
        <v>1960</v>
      </c>
      <c r="X25" s="3">
        <f t="shared" si="11"/>
        <v>290</v>
      </c>
      <c r="Y25" s="3">
        <f t="shared" si="12"/>
        <v>3250</v>
      </c>
      <c r="Z25" s="8">
        <f t="shared" si="13"/>
        <v>0</v>
      </c>
      <c r="AA25" s="17">
        <f t="shared" si="14"/>
        <v>0</v>
      </c>
    </row>
    <row r="26" spans="1:27">
      <c r="A26" s="16">
        <v>19</v>
      </c>
      <c r="B26" s="2">
        <f>IF($B$4="上水道",IF($B$2&lt;=20,LOOKUP(A26,単価明細!A:A,単価明細!B:B),LOOKUP(A26,単価明細!A:A,単価明細!F:F)),IF($B$2&lt;=20,LOOKUP(A26,単価明細!A:A,単価明細!B:B),LOOKUP(A26,単価明細!A:A,単価明細!F:F))+10)</f>
        <v>160</v>
      </c>
      <c r="C26" s="3">
        <f>IF($B$4="上水道",IF($B$2&lt;=20,LOOKUP(A26,単価明細!A:A,単価明細!C:C),LOOKUP(A26,単価明細!A:A,単価明細!G:G)),IF($B$2&lt;=20,LOOKUP(A26,単価明細!A:A,単価明細!C:C),LOOKUP(A26,単価明細!A:A,単価明細!G:G))+300)</f>
        <v>1300</v>
      </c>
      <c r="D26" s="3">
        <f t="shared" si="15"/>
        <v>1440</v>
      </c>
      <c r="E26" s="3">
        <f>LOOKUP($B$2,単価明細!J:J,単価明細!K:K)</f>
        <v>60</v>
      </c>
      <c r="F26" s="3">
        <f t="shared" si="0"/>
        <v>280</v>
      </c>
      <c r="G26" s="4">
        <f t="shared" si="1"/>
        <v>3080</v>
      </c>
      <c r="H26" s="2">
        <v>120</v>
      </c>
      <c r="I26" s="3">
        <v>1000</v>
      </c>
      <c r="J26" s="3">
        <f t="shared" si="16"/>
        <v>2080</v>
      </c>
      <c r="K26" s="3">
        <f t="shared" si="2"/>
        <v>300</v>
      </c>
      <c r="L26" s="4">
        <f t="shared" si="3"/>
        <v>3380</v>
      </c>
      <c r="M26" s="3">
        <f t="shared" si="4"/>
        <v>19</v>
      </c>
      <c r="N26" s="3">
        <f>IF($B$1=1,B26,LOOKUP(M26,単価明細!A:A,単価明細!B:B)*B$1)</f>
        <v>160</v>
      </c>
      <c r="O26" s="3">
        <f t="shared" si="5"/>
        <v>1300</v>
      </c>
      <c r="P26" s="3">
        <f t="shared" si="17"/>
        <v>1440</v>
      </c>
      <c r="Q26" s="3">
        <f>LOOKUP($B$2,単価明細!J:J,単価明細!K:K)</f>
        <v>60</v>
      </c>
      <c r="R26" s="3">
        <f t="shared" si="6"/>
        <v>280</v>
      </c>
      <c r="S26" s="3">
        <f t="shared" si="7"/>
        <v>3080</v>
      </c>
      <c r="T26" s="8">
        <f t="shared" si="8"/>
        <v>0</v>
      </c>
      <c r="U26" s="3">
        <f t="shared" si="9"/>
        <v>120</v>
      </c>
      <c r="V26" s="3">
        <f t="shared" si="10"/>
        <v>1000</v>
      </c>
      <c r="W26" s="3">
        <f t="shared" si="18"/>
        <v>2080</v>
      </c>
      <c r="X26" s="3">
        <f t="shared" si="11"/>
        <v>300</v>
      </c>
      <c r="Y26" s="3">
        <f t="shared" si="12"/>
        <v>3380</v>
      </c>
      <c r="Z26" s="8">
        <f t="shared" si="13"/>
        <v>0</v>
      </c>
      <c r="AA26" s="17">
        <f t="shared" si="14"/>
        <v>0</v>
      </c>
    </row>
    <row r="27" spans="1:27">
      <c r="A27" s="16">
        <v>20</v>
      </c>
      <c r="B27" s="2">
        <f>IF($B$4="上水道",IF($B$2&lt;=20,LOOKUP(A27,単価明細!A:A,単価明細!B:B),LOOKUP(A27,単価明細!A:A,単価明細!F:F)),IF($B$2&lt;=20,LOOKUP(A27,単価明細!A:A,単価明細!B:B),LOOKUP(A27,単価明細!A:A,単価明細!F:F))+10)</f>
        <v>160</v>
      </c>
      <c r="C27" s="3">
        <f>IF($B$4="上水道",IF($B$2&lt;=20,LOOKUP(A27,単価明細!A:A,単価明細!C:C),LOOKUP(A27,単価明細!A:A,単価明細!G:G)),IF($B$2&lt;=20,LOOKUP(A27,単価明細!A:A,単価明細!C:C),LOOKUP(A27,単価明細!A:A,単価明細!G:G))+300)</f>
        <v>1300</v>
      </c>
      <c r="D27" s="3">
        <f t="shared" si="15"/>
        <v>1600</v>
      </c>
      <c r="E27" s="3">
        <f>LOOKUP($B$2,単価明細!J:J,単価明細!K:K)</f>
        <v>60</v>
      </c>
      <c r="F27" s="3">
        <f t="shared" si="0"/>
        <v>290</v>
      </c>
      <c r="G27" s="4">
        <f t="shared" si="1"/>
        <v>3250</v>
      </c>
      <c r="H27" s="2">
        <v>120</v>
      </c>
      <c r="I27" s="3">
        <v>1000</v>
      </c>
      <c r="J27" s="3">
        <f t="shared" si="16"/>
        <v>2200</v>
      </c>
      <c r="K27" s="3">
        <f t="shared" si="2"/>
        <v>320</v>
      </c>
      <c r="L27" s="4">
        <f t="shared" si="3"/>
        <v>3520</v>
      </c>
      <c r="M27" s="3">
        <f t="shared" si="4"/>
        <v>20</v>
      </c>
      <c r="N27" s="3">
        <f>IF($B$1=1,B27,LOOKUP(M27,単価明細!A:A,単価明細!B:B)*B$1)</f>
        <v>160</v>
      </c>
      <c r="O27" s="3">
        <f t="shared" si="5"/>
        <v>1300</v>
      </c>
      <c r="P27" s="3">
        <f t="shared" si="17"/>
        <v>1600</v>
      </c>
      <c r="Q27" s="3">
        <f>LOOKUP($B$2,単価明細!J:J,単価明細!K:K)</f>
        <v>60</v>
      </c>
      <c r="R27" s="3">
        <f t="shared" si="6"/>
        <v>290</v>
      </c>
      <c r="S27" s="3">
        <f t="shared" si="7"/>
        <v>3250</v>
      </c>
      <c r="T27" s="8">
        <f t="shared" si="8"/>
        <v>0</v>
      </c>
      <c r="U27" s="3">
        <f t="shared" si="9"/>
        <v>120</v>
      </c>
      <c r="V27" s="3">
        <f t="shared" si="10"/>
        <v>1000</v>
      </c>
      <c r="W27" s="3">
        <f t="shared" si="18"/>
        <v>2200</v>
      </c>
      <c r="X27" s="3">
        <f t="shared" si="11"/>
        <v>320</v>
      </c>
      <c r="Y27" s="3">
        <f t="shared" si="12"/>
        <v>3520</v>
      </c>
      <c r="Z27" s="8">
        <f t="shared" si="13"/>
        <v>0</v>
      </c>
      <c r="AA27" s="17">
        <f t="shared" si="14"/>
        <v>0</v>
      </c>
    </row>
    <row r="28" spans="1:27">
      <c r="A28" s="16">
        <v>21</v>
      </c>
      <c r="B28" s="2">
        <f>IF($B$4="上水道",IF($B$2&lt;=20,LOOKUP(A28,単価明細!A:A,単価明細!B:B),LOOKUP(A28,単価明細!A:A,単価明細!F:F)),IF($B$2&lt;=20,LOOKUP(A28,単価明細!A:A,単価明細!B:B),LOOKUP(A28,単価明細!A:A,単価明細!F:F))+10)</f>
        <v>160</v>
      </c>
      <c r="C28" s="3">
        <f>IF($B$4="上水道",IF($B$2&lt;=20,LOOKUP(A28,単価明細!A:A,単価明細!C:C),LOOKUP(A28,単価明細!A:A,単価明細!G:G)),IF($B$2&lt;=20,LOOKUP(A28,単価明細!A:A,単価明細!C:C),LOOKUP(A28,単価明細!A:A,単価明細!G:G))+300)</f>
        <v>1300</v>
      </c>
      <c r="D28" s="3">
        <f t="shared" si="15"/>
        <v>1760</v>
      </c>
      <c r="E28" s="3">
        <f>LOOKUP($B$2,単価明細!J:J,単価明細!K:K)</f>
        <v>60</v>
      </c>
      <c r="F28" s="3">
        <f t="shared" si="0"/>
        <v>310</v>
      </c>
      <c r="G28" s="4">
        <f t="shared" si="1"/>
        <v>3430</v>
      </c>
      <c r="H28" s="2">
        <v>140</v>
      </c>
      <c r="I28" s="3">
        <v>1000</v>
      </c>
      <c r="J28" s="3">
        <f t="shared" si="16"/>
        <v>2340</v>
      </c>
      <c r="K28" s="3">
        <f t="shared" si="2"/>
        <v>330</v>
      </c>
      <c r="L28" s="4">
        <f t="shared" si="3"/>
        <v>3670</v>
      </c>
      <c r="M28" s="3">
        <f t="shared" si="4"/>
        <v>21</v>
      </c>
      <c r="N28" s="3">
        <f>IF($B$1=1,B28,LOOKUP(M28,単価明細!A:A,単価明細!B:B)*B$1)</f>
        <v>160</v>
      </c>
      <c r="O28" s="3">
        <f t="shared" si="5"/>
        <v>1300</v>
      </c>
      <c r="P28" s="3">
        <f t="shared" si="17"/>
        <v>1760</v>
      </c>
      <c r="Q28" s="3">
        <f>LOOKUP($B$2,単価明細!J:J,単価明細!K:K)</f>
        <v>60</v>
      </c>
      <c r="R28" s="3">
        <f t="shared" si="6"/>
        <v>310</v>
      </c>
      <c r="S28" s="3">
        <f t="shared" si="7"/>
        <v>3430</v>
      </c>
      <c r="T28" s="8">
        <f t="shared" si="8"/>
        <v>0</v>
      </c>
      <c r="U28" s="3">
        <f t="shared" si="9"/>
        <v>140</v>
      </c>
      <c r="V28" s="3">
        <f t="shared" si="10"/>
        <v>1000</v>
      </c>
      <c r="W28" s="3">
        <f t="shared" si="18"/>
        <v>2340</v>
      </c>
      <c r="X28" s="3">
        <f t="shared" si="11"/>
        <v>330</v>
      </c>
      <c r="Y28" s="3">
        <f t="shared" si="12"/>
        <v>3670</v>
      </c>
      <c r="Z28" s="8">
        <f t="shared" si="13"/>
        <v>0</v>
      </c>
      <c r="AA28" s="17">
        <f t="shared" si="14"/>
        <v>0</v>
      </c>
    </row>
    <row r="29" spans="1:27">
      <c r="A29" s="16">
        <v>22</v>
      </c>
      <c r="B29" s="2">
        <f>IF($B$4="上水道",IF($B$2&lt;=20,LOOKUP(A29,単価明細!A:A,単価明細!B:B),LOOKUP(A29,単価明細!A:A,単価明細!F:F)),IF($B$2&lt;=20,LOOKUP(A29,単価明細!A:A,単価明細!B:B),LOOKUP(A29,単価明細!A:A,単価明細!F:F))+10)</f>
        <v>160</v>
      </c>
      <c r="C29" s="3">
        <f>IF($B$4="上水道",IF($B$2&lt;=20,LOOKUP(A29,単価明細!A:A,単価明細!C:C),LOOKUP(A29,単価明細!A:A,単価明細!G:G)),IF($B$2&lt;=20,LOOKUP(A29,単価明細!A:A,単価明細!C:C),LOOKUP(A29,単価明細!A:A,単価明細!G:G))+300)</f>
        <v>1300</v>
      </c>
      <c r="D29" s="3">
        <f t="shared" si="15"/>
        <v>1920</v>
      </c>
      <c r="E29" s="3">
        <f>LOOKUP($B$2,単価明細!J:J,単価明細!K:K)</f>
        <v>60</v>
      </c>
      <c r="F29" s="3">
        <f t="shared" si="0"/>
        <v>320</v>
      </c>
      <c r="G29" s="4">
        <f t="shared" si="1"/>
        <v>3600</v>
      </c>
      <c r="H29" s="2">
        <v>140</v>
      </c>
      <c r="I29" s="3">
        <v>1000</v>
      </c>
      <c r="J29" s="3">
        <f t="shared" si="16"/>
        <v>2480</v>
      </c>
      <c r="K29" s="3">
        <f t="shared" si="2"/>
        <v>340</v>
      </c>
      <c r="L29" s="4">
        <f t="shared" si="3"/>
        <v>3820</v>
      </c>
      <c r="M29" s="3">
        <f t="shared" si="4"/>
        <v>22</v>
      </c>
      <c r="N29" s="3">
        <f>IF($B$1=1,B29,LOOKUP(M29,単価明細!A:A,単価明細!B:B)*B$1)</f>
        <v>160</v>
      </c>
      <c r="O29" s="3">
        <f t="shared" si="5"/>
        <v>1300</v>
      </c>
      <c r="P29" s="3">
        <f t="shared" si="17"/>
        <v>1920</v>
      </c>
      <c r="Q29" s="3">
        <f>LOOKUP($B$2,単価明細!J:J,単価明細!K:K)</f>
        <v>60</v>
      </c>
      <c r="R29" s="3">
        <f t="shared" si="6"/>
        <v>320</v>
      </c>
      <c r="S29" s="3">
        <f t="shared" si="7"/>
        <v>3600</v>
      </c>
      <c r="T29" s="8">
        <f t="shared" si="8"/>
        <v>0</v>
      </c>
      <c r="U29" s="3">
        <f t="shared" si="9"/>
        <v>140</v>
      </c>
      <c r="V29" s="3">
        <f t="shared" si="10"/>
        <v>1000</v>
      </c>
      <c r="W29" s="3">
        <f t="shared" si="18"/>
        <v>2480</v>
      </c>
      <c r="X29" s="3">
        <f t="shared" si="11"/>
        <v>340</v>
      </c>
      <c r="Y29" s="3">
        <f t="shared" si="12"/>
        <v>3820</v>
      </c>
      <c r="Z29" s="8">
        <f t="shared" si="13"/>
        <v>0</v>
      </c>
      <c r="AA29" s="17">
        <f t="shared" si="14"/>
        <v>0</v>
      </c>
    </row>
    <row r="30" spans="1:27">
      <c r="A30" s="16">
        <v>23</v>
      </c>
      <c r="B30" s="2">
        <f>IF($B$4="上水道",IF($B$2&lt;=20,LOOKUP(A30,単価明細!A:A,単価明細!B:B),LOOKUP(A30,単価明細!A:A,単価明細!F:F)),IF($B$2&lt;=20,LOOKUP(A30,単価明細!A:A,単価明細!B:B),LOOKUP(A30,単価明細!A:A,単価明細!F:F))+10)</f>
        <v>160</v>
      </c>
      <c r="C30" s="3">
        <f>IF($B$4="上水道",IF($B$2&lt;=20,LOOKUP(A30,単価明細!A:A,単価明細!C:C),LOOKUP(A30,単価明細!A:A,単価明細!G:G)),IF($B$2&lt;=20,LOOKUP(A30,単価明細!A:A,単価明細!C:C),LOOKUP(A30,単価明細!A:A,単価明細!G:G))+300)</f>
        <v>1300</v>
      </c>
      <c r="D30" s="3">
        <f t="shared" si="15"/>
        <v>2080</v>
      </c>
      <c r="E30" s="3">
        <f>LOOKUP($B$2,単価明細!J:J,単価明細!K:K)</f>
        <v>60</v>
      </c>
      <c r="F30" s="3">
        <f t="shared" si="0"/>
        <v>340</v>
      </c>
      <c r="G30" s="4">
        <f t="shared" si="1"/>
        <v>3780</v>
      </c>
      <c r="H30" s="2">
        <v>140</v>
      </c>
      <c r="I30" s="3">
        <v>1000</v>
      </c>
      <c r="J30" s="3">
        <f t="shared" si="16"/>
        <v>2620</v>
      </c>
      <c r="K30" s="3">
        <f t="shared" si="2"/>
        <v>360</v>
      </c>
      <c r="L30" s="4">
        <f t="shared" si="3"/>
        <v>3980</v>
      </c>
      <c r="M30" s="3">
        <f t="shared" si="4"/>
        <v>23</v>
      </c>
      <c r="N30" s="3">
        <f>IF($B$1=1,B30,LOOKUP(M30,単価明細!A:A,単価明細!B:B)*B$1)</f>
        <v>160</v>
      </c>
      <c r="O30" s="3">
        <f t="shared" si="5"/>
        <v>1300</v>
      </c>
      <c r="P30" s="3">
        <f t="shared" si="17"/>
        <v>2080</v>
      </c>
      <c r="Q30" s="3">
        <f>LOOKUP($B$2,単価明細!J:J,単価明細!K:K)</f>
        <v>60</v>
      </c>
      <c r="R30" s="3">
        <f t="shared" si="6"/>
        <v>340</v>
      </c>
      <c r="S30" s="3">
        <f t="shared" si="7"/>
        <v>3780</v>
      </c>
      <c r="T30" s="8">
        <f t="shared" si="8"/>
        <v>0</v>
      </c>
      <c r="U30" s="3">
        <f t="shared" si="9"/>
        <v>140</v>
      </c>
      <c r="V30" s="3">
        <f t="shared" si="10"/>
        <v>1000</v>
      </c>
      <c r="W30" s="3">
        <f t="shared" si="18"/>
        <v>2620</v>
      </c>
      <c r="X30" s="3">
        <f t="shared" si="11"/>
        <v>360</v>
      </c>
      <c r="Y30" s="3">
        <f t="shared" si="12"/>
        <v>3980</v>
      </c>
      <c r="Z30" s="8">
        <f t="shared" si="13"/>
        <v>0</v>
      </c>
      <c r="AA30" s="17">
        <f t="shared" si="14"/>
        <v>0</v>
      </c>
    </row>
    <row r="31" spans="1:27">
      <c r="A31" s="16">
        <v>24</v>
      </c>
      <c r="B31" s="2">
        <f>IF($B$4="上水道",IF($B$2&lt;=20,LOOKUP(A31,単価明細!A:A,単価明細!B:B),LOOKUP(A31,単価明細!A:A,単価明細!F:F)),IF($B$2&lt;=20,LOOKUP(A31,単価明細!A:A,単価明細!B:B),LOOKUP(A31,単価明細!A:A,単価明細!F:F))+10)</f>
        <v>160</v>
      </c>
      <c r="C31" s="3">
        <f>IF($B$4="上水道",IF($B$2&lt;=20,LOOKUP(A31,単価明細!A:A,単価明細!C:C),LOOKUP(A31,単価明細!A:A,単価明細!G:G)),IF($B$2&lt;=20,LOOKUP(A31,単価明細!A:A,単価明細!C:C),LOOKUP(A31,単価明細!A:A,単価明細!G:G))+300)</f>
        <v>1300</v>
      </c>
      <c r="D31" s="3">
        <f t="shared" si="15"/>
        <v>2240</v>
      </c>
      <c r="E31" s="3">
        <f>LOOKUP($B$2,単価明細!J:J,単価明細!K:K)</f>
        <v>60</v>
      </c>
      <c r="F31" s="3">
        <f t="shared" si="0"/>
        <v>360</v>
      </c>
      <c r="G31" s="4">
        <f t="shared" si="1"/>
        <v>3960</v>
      </c>
      <c r="H31" s="2">
        <v>140</v>
      </c>
      <c r="I31" s="3">
        <v>1000</v>
      </c>
      <c r="J31" s="3">
        <f t="shared" si="16"/>
        <v>2760</v>
      </c>
      <c r="K31" s="3">
        <f t="shared" si="2"/>
        <v>370</v>
      </c>
      <c r="L31" s="4">
        <f t="shared" si="3"/>
        <v>4130</v>
      </c>
      <c r="M31" s="3">
        <f t="shared" si="4"/>
        <v>24</v>
      </c>
      <c r="N31" s="3">
        <f>IF($B$1=1,B31,LOOKUP(M31,単価明細!A:A,単価明細!B:B)*B$1)</f>
        <v>160</v>
      </c>
      <c r="O31" s="3">
        <f t="shared" si="5"/>
        <v>1300</v>
      </c>
      <c r="P31" s="3">
        <f t="shared" si="17"/>
        <v>2240</v>
      </c>
      <c r="Q31" s="3">
        <f>LOOKUP($B$2,単価明細!J:J,単価明細!K:K)</f>
        <v>60</v>
      </c>
      <c r="R31" s="3">
        <f t="shared" si="6"/>
        <v>360</v>
      </c>
      <c r="S31" s="3">
        <f t="shared" si="7"/>
        <v>3960</v>
      </c>
      <c r="T31" s="8">
        <f t="shared" si="8"/>
        <v>0</v>
      </c>
      <c r="U31" s="3">
        <f t="shared" si="9"/>
        <v>140</v>
      </c>
      <c r="V31" s="3">
        <f t="shared" si="10"/>
        <v>1000</v>
      </c>
      <c r="W31" s="3">
        <f t="shared" si="18"/>
        <v>2760</v>
      </c>
      <c r="X31" s="3">
        <f t="shared" si="11"/>
        <v>370</v>
      </c>
      <c r="Y31" s="3">
        <f t="shared" si="12"/>
        <v>4130</v>
      </c>
      <c r="Z31" s="8">
        <f t="shared" si="13"/>
        <v>0</v>
      </c>
      <c r="AA31" s="17">
        <f t="shared" si="14"/>
        <v>0</v>
      </c>
    </row>
    <row r="32" spans="1:27">
      <c r="A32" s="16">
        <v>25</v>
      </c>
      <c r="B32" s="2">
        <f>IF($B$4="上水道",IF($B$2&lt;=20,LOOKUP(A32,単価明細!A:A,単価明細!B:B),LOOKUP(A32,単価明細!A:A,単価明細!F:F)),IF($B$2&lt;=20,LOOKUP(A32,単価明細!A:A,単価明細!B:B),LOOKUP(A32,単価明細!A:A,単価明細!F:F))+10)</f>
        <v>160</v>
      </c>
      <c r="C32" s="3">
        <f>IF($B$4="上水道",IF($B$2&lt;=20,LOOKUP(A32,単価明細!A:A,単価明細!C:C),LOOKUP(A32,単価明細!A:A,単価明細!G:G)),IF($B$2&lt;=20,LOOKUP(A32,単価明細!A:A,単価明細!C:C),LOOKUP(A32,単価明細!A:A,単価明細!G:G))+300)</f>
        <v>1300</v>
      </c>
      <c r="D32" s="3">
        <f t="shared" si="15"/>
        <v>2400</v>
      </c>
      <c r="E32" s="3">
        <f>LOOKUP($B$2,単価明細!J:J,単価明細!K:K)</f>
        <v>60</v>
      </c>
      <c r="F32" s="3">
        <f t="shared" si="0"/>
        <v>370</v>
      </c>
      <c r="G32" s="4">
        <f t="shared" si="1"/>
        <v>4130</v>
      </c>
      <c r="H32" s="2">
        <v>140</v>
      </c>
      <c r="I32" s="3">
        <v>1000</v>
      </c>
      <c r="J32" s="3">
        <f t="shared" si="16"/>
        <v>2900</v>
      </c>
      <c r="K32" s="3">
        <f t="shared" si="2"/>
        <v>390</v>
      </c>
      <c r="L32" s="4">
        <f t="shared" si="3"/>
        <v>4290</v>
      </c>
      <c r="M32" s="3">
        <f t="shared" si="4"/>
        <v>25</v>
      </c>
      <c r="N32" s="3">
        <f>IF($B$1=1,B32,LOOKUP(M32,単価明細!A:A,単価明細!B:B)*B$1)</f>
        <v>160</v>
      </c>
      <c r="O32" s="3">
        <f t="shared" si="5"/>
        <v>1300</v>
      </c>
      <c r="P32" s="3">
        <f t="shared" si="17"/>
        <v>2400</v>
      </c>
      <c r="Q32" s="3">
        <f>LOOKUP($B$2,単価明細!J:J,単価明細!K:K)</f>
        <v>60</v>
      </c>
      <c r="R32" s="3">
        <f t="shared" si="6"/>
        <v>370</v>
      </c>
      <c r="S32" s="3">
        <f t="shared" si="7"/>
        <v>4130</v>
      </c>
      <c r="T32" s="8">
        <f t="shared" si="8"/>
        <v>0</v>
      </c>
      <c r="U32" s="3">
        <f t="shared" si="9"/>
        <v>140</v>
      </c>
      <c r="V32" s="3">
        <f t="shared" si="10"/>
        <v>1000</v>
      </c>
      <c r="W32" s="3">
        <f t="shared" si="18"/>
        <v>2900</v>
      </c>
      <c r="X32" s="3">
        <f t="shared" si="11"/>
        <v>390</v>
      </c>
      <c r="Y32" s="3">
        <f t="shared" si="12"/>
        <v>4290</v>
      </c>
      <c r="Z32" s="8">
        <f t="shared" si="13"/>
        <v>0</v>
      </c>
      <c r="AA32" s="17">
        <f t="shared" si="14"/>
        <v>0</v>
      </c>
    </row>
    <row r="33" spans="1:27">
      <c r="A33" s="16">
        <v>26</v>
      </c>
      <c r="B33" s="2">
        <f>IF($B$4="上水道",IF($B$2&lt;=20,LOOKUP(A33,単価明細!A:A,単価明細!B:B),LOOKUP(A33,単価明細!A:A,単価明細!F:F)),IF($B$2&lt;=20,LOOKUP(A33,単価明細!A:A,単価明細!B:B),LOOKUP(A33,単価明細!A:A,単価明細!F:F))+10)</f>
        <v>160</v>
      </c>
      <c r="C33" s="3">
        <f>IF($B$4="上水道",IF($B$2&lt;=20,LOOKUP(A33,単価明細!A:A,単価明細!C:C),LOOKUP(A33,単価明細!A:A,単価明細!G:G)),IF($B$2&lt;=20,LOOKUP(A33,単価明細!A:A,単価明細!C:C),LOOKUP(A33,単価明細!A:A,単価明細!G:G))+300)</f>
        <v>1300</v>
      </c>
      <c r="D33" s="3">
        <f t="shared" si="15"/>
        <v>2560</v>
      </c>
      <c r="E33" s="3">
        <f>LOOKUP($B$2,単価明細!J:J,単価明細!K:K)</f>
        <v>60</v>
      </c>
      <c r="F33" s="3">
        <f t="shared" si="0"/>
        <v>390</v>
      </c>
      <c r="G33" s="4">
        <f t="shared" si="1"/>
        <v>4310</v>
      </c>
      <c r="H33" s="2">
        <v>140</v>
      </c>
      <c r="I33" s="3">
        <v>1000</v>
      </c>
      <c r="J33" s="3">
        <f t="shared" si="16"/>
        <v>3040</v>
      </c>
      <c r="K33" s="3">
        <f t="shared" si="2"/>
        <v>400</v>
      </c>
      <c r="L33" s="4">
        <f t="shared" si="3"/>
        <v>4440</v>
      </c>
      <c r="M33" s="3">
        <f t="shared" si="4"/>
        <v>26</v>
      </c>
      <c r="N33" s="3">
        <f>IF($B$1=1,B33,LOOKUP(M33,単価明細!A:A,単価明細!B:B)*B$1)</f>
        <v>160</v>
      </c>
      <c r="O33" s="3">
        <f t="shared" si="5"/>
        <v>1300</v>
      </c>
      <c r="P33" s="3">
        <f t="shared" si="17"/>
        <v>2560</v>
      </c>
      <c r="Q33" s="3">
        <f>LOOKUP($B$2,単価明細!J:J,単価明細!K:K)</f>
        <v>60</v>
      </c>
      <c r="R33" s="3">
        <f t="shared" si="6"/>
        <v>390</v>
      </c>
      <c r="S33" s="3">
        <f t="shared" si="7"/>
        <v>4310</v>
      </c>
      <c r="T33" s="8">
        <f t="shared" si="8"/>
        <v>0</v>
      </c>
      <c r="U33" s="3">
        <f t="shared" si="9"/>
        <v>140</v>
      </c>
      <c r="V33" s="3">
        <f t="shared" si="10"/>
        <v>1000</v>
      </c>
      <c r="W33" s="3">
        <f t="shared" si="18"/>
        <v>3040</v>
      </c>
      <c r="X33" s="3">
        <f t="shared" si="11"/>
        <v>400</v>
      </c>
      <c r="Y33" s="3">
        <f t="shared" si="12"/>
        <v>4440</v>
      </c>
      <c r="Z33" s="8">
        <f t="shared" si="13"/>
        <v>0</v>
      </c>
      <c r="AA33" s="17">
        <f t="shared" si="14"/>
        <v>0</v>
      </c>
    </row>
    <row r="34" spans="1:27">
      <c r="A34" s="16">
        <v>27</v>
      </c>
      <c r="B34" s="2">
        <f>IF($B$4="上水道",IF($B$2&lt;=20,LOOKUP(A34,単価明細!A:A,単価明細!B:B),LOOKUP(A34,単価明細!A:A,単価明細!F:F)),IF($B$2&lt;=20,LOOKUP(A34,単価明細!A:A,単価明細!B:B),LOOKUP(A34,単価明細!A:A,単価明細!F:F))+10)</f>
        <v>160</v>
      </c>
      <c r="C34" s="3">
        <f>IF($B$4="上水道",IF($B$2&lt;=20,LOOKUP(A34,単価明細!A:A,単価明細!C:C),LOOKUP(A34,単価明細!A:A,単価明細!G:G)),IF($B$2&lt;=20,LOOKUP(A34,単価明細!A:A,単価明細!C:C),LOOKUP(A34,単価明細!A:A,単価明細!G:G))+300)</f>
        <v>1300</v>
      </c>
      <c r="D34" s="3">
        <f t="shared" si="15"/>
        <v>2720</v>
      </c>
      <c r="E34" s="3">
        <f>LOOKUP($B$2,単価明細!J:J,単価明細!K:K)</f>
        <v>60</v>
      </c>
      <c r="F34" s="3">
        <f t="shared" si="0"/>
        <v>400</v>
      </c>
      <c r="G34" s="4">
        <f t="shared" si="1"/>
        <v>4480</v>
      </c>
      <c r="H34" s="2">
        <v>140</v>
      </c>
      <c r="I34" s="3">
        <v>1000</v>
      </c>
      <c r="J34" s="3">
        <f t="shared" si="16"/>
        <v>3180</v>
      </c>
      <c r="K34" s="3">
        <f t="shared" si="2"/>
        <v>410</v>
      </c>
      <c r="L34" s="4">
        <f t="shared" si="3"/>
        <v>4590</v>
      </c>
      <c r="M34" s="3">
        <f t="shared" si="4"/>
        <v>27</v>
      </c>
      <c r="N34" s="3">
        <f>IF($B$1=1,B34,LOOKUP(M34,単価明細!A:A,単価明細!B:B)*B$1)</f>
        <v>160</v>
      </c>
      <c r="O34" s="3">
        <f t="shared" si="5"/>
        <v>1300</v>
      </c>
      <c r="P34" s="3">
        <f t="shared" si="17"/>
        <v>2720</v>
      </c>
      <c r="Q34" s="3">
        <f>LOOKUP($B$2,単価明細!J:J,単価明細!K:K)</f>
        <v>60</v>
      </c>
      <c r="R34" s="3">
        <f t="shared" si="6"/>
        <v>400</v>
      </c>
      <c r="S34" s="3">
        <f t="shared" si="7"/>
        <v>4480</v>
      </c>
      <c r="T34" s="8">
        <f t="shared" si="8"/>
        <v>0</v>
      </c>
      <c r="U34" s="3">
        <f t="shared" si="9"/>
        <v>140</v>
      </c>
      <c r="V34" s="3">
        <f t="shared" si="10"/>
        <v>1000</v>
      </c>
      <c r="W34" s="3">
        <f t="shared" si="18"/>
        <v>3180</v>
      </c>
      <c r="X34" s="3">
        <f t="shared" si="11"/>
        <v>410</v>
      </c>
      <c r="Y34" s="3">
        <f t="shared" si="12"/>
        <v>4590</v>
      </c>
      <c r="Z34" s="8">
        <f t="shared" si="13"/>
        <v>0</v>
      </c>
      <c r="AA34" s="17">
        <f t="shared" si="14"/>
        <v>0</v>
      </c>
    </row>
    <row r="35" spans="1:27">
      <c r="A35" s="16">
        <v>28</v>
      </c>
      <c r="B35" s="2">
        <f>IF($B$4="上水道",IF($B$2&lt;=20,LOOKUP(A35,単価明細!A:A,単価明細!B:B),LOOKUP(A35,単価明細!A:A,単価明細!F:F)),IF($B$2&lt;=20,LOOKUP(A35,単価明細!A:A,単価明細!B:B),LOOKUP(A35,単価明細!A:A,単価明細!F:F))+10)</f>
        <v>160</v>
      </c>
      <c r="C35" s="3">
        <f>IF($B$4="上水道",IF($B$2&lt;=20,LOOKUP(A35,単価明細!A:A,単価明細!C:C),LOOKUP(A35,単価明細!A:A,単価明細!G:G)),IF($B$2&lt;=20,LOOKUP(A35,単価明細!A:A,単価明細!C:C),LOOKUP(A35,単価明細!A:A,単価明細!G:G))+300)</f>
        <v>1300</v>
      </c>
      <c r="D35" s="3">
        <f t="shared" si="15"/>
        <v>2880</v>
      </c>
      <c r="E35" s="3">
        <f>LOOKUP($B$2,単価明細!J:J,単価明細!K:K)</f>
        <v>60</v>
      </c>
      <c r="F35" s="3">
        <f t="shared" si="0"/>
        <v>420</v>
      </c>
      <c r="G35" s="4">
        <f t="shared" si="1"/>
        <v>4660</v>
      </c>
      <c r="H35" s="2">
        <v>140</v>
      </c>
      <c r="I35" s="3">
        <v>1000</v>
      </c>
      <c r="J35" s="3">
        <f t="shared" si="16"/>
        <v>3320</v>
      </c>
      <c r="K35" s="3">
        <f t="shared" si="2"/>
        <v>430</v>
      </c>
      <c r="L35" s="4">
        <f t="shared" si="3"/>
        <v>4750</v>
      </c>
      <c r="M35" s="3">
        <f t="shared" si="4"/>
        <v>28</v>
      </c>
      <c r="N35" s="3">
        <f>IF($B$1=1,B35,LOOKUP(M35,単価明細!A:A,単価明細!B:B)*B$1)</f>
        <v>160</v>
      </c>
      <c r="O35" s="3">
        <f t="shared" si="5"/>
        <v>1300</v>
      </c>
      <c r="P35" s="3">
        <f t="shared" si="17"/>
        <v>2880</v>
      </c>
      <c r="Q35" s="3">
        <f>LOOKUP($B$2,単価明細!J:J,単価明細!K:K)</f>
        <v>60</v>
      </c>
      <c r="R35" s="3">
        <f t="shared" si="6"/>
        <v>420</v>
      </c>
      <c r="S35" s="3">
        <f t="shared" si="7"/>
        <v>4660</v>
      </c>
      <c r="T35" s="8">
        <f t="shared" si="8"/>
        <v>0</v>
      </c>
      <c r="U35" s="3">
        <f t="shared" si="9"/>
        <v>140</v>
      </c>
      <c r="V35" s="3">
        <f t="shared" si="10"/>
        <v>1000</v>
      </c>
      <c r="W35" s="3">
        <f t="shared" si="18"/>
        <v>3320</v>
      </c>
      <c r="X35" s="3">
        <f t="shared" si="11"/>
        <v>430</v>
      </c>
      <c r="Y35" s="3">
        <f t="shared" si="12"/>
        <v>4750</v>
      </c>
      <c r="Z35" s="8">
        <f t="shared" si="13"/>
        <v>0</v>
      </c>
      <c r="AA35" s="17">
        <f t="shared" si="14"/>
        <v>0</v>
      </c>
    </row>
    <row r="36" spans="1:27">
      <c r="A36" s="16">
        <v>29</v>
      </c>
      <c r="B36" s="2">
        <f>IF($B$4="上水道",IF($B$2&lt;=20,LOOKUP(A36,単価明細!A:A,単価明細!B:B),LOOKUP(A36,単価明細!A:A,単価明細!F:F)),IF($B$2&lt;=20,LOOKUP(A36,単価明細!A:A,単価明細!B:B),LOOKUP(A36,単価明細!A:A,単価明細!F:F))+10)</f>
        <v>160</v>
      </c>
      <c r="C36" s="3">
        <f>IF($B$4="上水道",IF($B$2&lt;=20,LOOKUP(A36,単価明細!A:A,単価明細!C:C),LOOKUP(A36,単価明細!A:A,単価明細!G:G)),IF($B$2&lt;=20,LOOKUP(A36,単価明細!A:A,単価明細!C:C),LOOKUP(A36,単価明細!A:A,単価明細!G:G))+300)</f>
        <v>1300</v>
      </c>
      <c r="D36" s="3">
        <f t="shared" si="15"/>
        <v>3040</v>
      </c>
      <c r="E36" s="3">
        <f>LOOKUP($B$2,単価明細!J:J,単価明細!K:K)</f>
        <v>60</v>
      </c>
      <c r="F36" s="3">
        <f t="shared" si="0"/>
        <v>440</v>
      </c>
      <c r="G36" s="4">
        <f t="shared" si="1"/>
        <v>4840</v>
      </c>
      <c r="H36" s="2">
        <v>140</v>
      </c>
      <c r="I36" s="3">
        <v>1000</v>
      </c>
      <c r="J36" s="3">
        <f t="shared" si="16"/>
        <v>3460</v>
      </c>
      <c r="K36" s="3">
        <f t="shared" si="2"/>
        <v>440</v>
      </c>
      <c r="L36" s="4">
        <f t="shared" si="3"/>
        <v>4900</v>
      </c>
      <c r="M36" s="3">
        <f t="shared" si="4"/>
        <v>29</v>
      </c>
      <c r="N36" s="3">
        <f>IF($B$1=1,B36,LOOKUP(M36,単価明細!A:A,単価明細!B:B)*B$1)</f>
        <v>160</v>
      </c>
      <c r="O36" s="3">
        <f t="shared" si="5"/>
        <v>1300</v>
      </c>
      <c r="P36" s="3">
        <f t="shared" si="17"/>
        <v>3040</v>
      </c>
      <c r="Q36" s="3">
        <f>LOOKUP($B$2,単価明細!J:J,単価明細!K:K)</f>
        <v>60</v>
      </c>
      <c r="R36" s="3">
        <f t="shared" si="6"/>
        <v>440</v>
      </c>
      <c r="S36" s="3">
        <f t="shared" si="7"/>
        <v>4840</v>
      </c>
      <c r="T36" s="8">
        <f t="shared" si="8"/>
        <v>0</v>
      </c>
      <c r="U36" s="3">
        <f t="shared" si="9"/>
        <v>140</v>
      </c>
      <c r="V36" s="3">
        <f t="shared" si="10"/>
        <v>1000</v>
      </c>
      <c r="W36" s="3">
        <f t="shared" si="18"/>
        <v>3460</v>
      </c>
      <c r="X36" s="3">
        <f t="shared" si="11"/>
        <v>440</v>
      </c>
      <c r="Y36" s="3">
        <f t="shared" si="12"/>
        <v>4900</v>
      </c>
      <c r="Z36" s="8">
        <f t="shared" si="13"/>
        <v>0</v>
      </c>
      <c r="AA36" s="17">
        <f t="shared" si="14"/>
        <v>0</v>
      </c>
    </row>
    <row r="37" spans="1:27">
      <c r="A37" s="16">
        <v>30</v>
      </c>
      <c r="B37" s="2">
        <f>IF($B$4="上水道",IF($B$2&lt;=20,LOOKUP(A37,単価明細!A:A,単価明細!B:B),LOOKUP(A37,単価明細!A:A,単価明細!F:F)),IF($B$2&lt;=20,LOOKUP(A37,単価明細!A:A,単価明細!B:B),LOOKUP(A37,単価明細!A:A,単価明細!F:F))+10)</f>
        <v>160</v>
      </c>
      <c r="C37" s="3">
        <f>IF($B$4="上水道",IF($B$2&lt;=20,LOOKUP(A37,単価明細!A:A,単価明細!C:C),LOOKUP(A37,単価明細!A:A,単価明細!G:G)),IF($B$2&lt;=20,LOOKUP(A37,単価明細!A:A,単価明細!C:C),LOOKUP(A37,単価明細!A:A,単価明細!G:G))+300)</f>
        <v>1300</v>
      </c>
      <c r="D37" s="3">
        <f t="shared" si="15"/>
        <v>3200</v>
      </c>
      <c r="E37" s="3">
        <f>LOOKUP($B$2,単価明細!J:J,単価明細!K:K)</f>
        <v>60</v>
      </c>
      <c r="F37" s="3">
        <f t="shared" si="0"/>
        <v>450</v>
      </c>
      <c r="G37" s="4">
        <f t="shared" si="1"/>
        <v>5010</v>
      </c>
      <c r="H37" s="2">
        <v>140</v>
      </c>
      <c r="I37" s="3">
        <v>1000</v>
      </c>
      <c r="J37" s="3">
        <f t="shared" si="16"/>
        <v>3600</v>
      </c>
      <c r="K37" s="3">
        <f t="shared" si="2"/>
        <v>460</v>
      </c>
      <c r="L37" s="4">
        <f t="shared" si="3"/>
        <v>5060</v>
      </c>
      <c r="M37" s="3">
        <f t="shared" si="4"/>
        <v>30</v>
      </c>
      <c r="N37" s="3">
        <f>IF($B$1=1,B37,LOOKUP(M37,単価明細!A:A,単価明細!B:B)*B$1)</f>
        <v>160</v>
      </c>
      <c r="O37" s="3">
        <f t="shared" si="5"/>
        <v>1300</v>
      </c>
      <c r="P37" s="3">
        <f t="shared" si="17"/>
        <v>3200</v>
      </c>
      <c r="Q37" s="3">
        <f>LOOKUP($B$2,単価明細!J:J,単価明細!K:K)</f>
        <v>60</v>
      </c>
      <c r="R37" s="3">
        <f t="shared" si="6"/>
        <v>450</v>
      </c>
      <c r="S37" s="3">
        <f t="shared" si="7"/>
        <v>5010</v>
      </c>
      <c r="T37" s="8">
        <f t="shared" si="8"/>
        <v>0</v>
      </c>
      <c r="U37" s="3">
        <f t="shared" si="9"/>
        <v>140</v>
      </c>
      <c r="V37" s="3">
        <f t="shared" si="10"/>
        <v>1000</v>
      </c>
      <c r="W37" s="3">
        <f t="shared" si="18"/>
        <v>3600</v>
      </c>
      <c r="X37" s="3">
        <f t="shared" si="11"/>
        <v>460</v>
      </c>
      <c r="Y37" s="3">
        <f t="shared" si="12"/>
        <v>5060</v>
      </c>
      <c r="Z37" s="8">
        <f t="shared" si="13"/>
        <v>0</v>
      </c>
      <c r="AA37" s="17">
        <f t="shared" si="14"/>
        <v>0</v>
      </c>
    </row>
    <row r="38" spans="1:27">
      <c r="A38" s="16">
        <v>31</v>
      </c>
      <c r="B38" s="2">
        <f>IF($B$4="上水道",IF($B$2&lt;=20,LOOKUP(A38,単価明細!A:A,単価明細!B:B),LOOKUP(A38,単価明細!A:A,単価明細!F:F)),IF($B$2&lt;=20,LOOKUP(A38,単価明細!A:A,単価明細!B:B),LOOKUP(A38,単価明細!A:A,単価明細!F:F))+10)</f>
        <v>170</v>
      </c>
      <c r="C38" s="3">
        <f>IF($B$4="上水道",IF($B$2&lt;=20,LOOKUP(A38,単価明細!A:A,単価明細!C:C),LOOKUP(A38,単価明細!A:A,単価明細!G:G)),IF($B$2&lt;=20,LOOKUP(A38,単価明細!A:A,単価明細!C:C),LOOKUP(A38,単価明細!A:A,単価明細!G:G))+300)</f>
        <v>1300</v>
      </c>
      <c r="D38" s="3">
        <f t="shared" si="15"/>
        <v>3370</v>
      </c>
      <c r="E38" s="3">
        <f>LOOKUP($B$2,単価明細!J:J,単価明細!K:K)</f>
        <v>60</v>
      </c>
      <c r="F38" s="3">
        <f t="shared" si="0"/>
        <v>470</v>
      </c>
      <c r="G38" s="4">
        <f t="shared" si="1"/>
        <v>5200</v>
      </c>
      <c r="H38" s="2">
        <v>160</v>
      </c>
      <c r="I38" s="3">
        <v>1000</v>
      </c>
      <c r="J38" s="3">
        <f t="shared" si="16"/>
        <v>3760</v>
      </c>
      <c r="K38" s="3">
        <f t="shared" si="2"/>
        <v>470</v>
      </c>
      <c r="L38" s="4">
        <f t="shared" si="3"/>
        <v>5230</v>
      </c>
      <c r="M38" s="3">
        <f t="shared" si="4"/>
        <v>31</v>
      </c>
      <c r="N38" s="3">
        <f>IF($B$1=1,B38,LOOKUP(M38,単価明細!A:A,単価明細!B:B)*B$1)</f>
        <v>170</v>
      </c>
      <c r="O38" s="3">
        <f t="shared" si="5"/>
        <v>1300</v>
      </c>
      <c r="P38" s="3">
        <f t="shared" si="17"/>
        <v>3370</v>
      </c>
      <c r="Q38" s="3">
        <f>LOOKUP($B$2,単価明細!J:J,単価明細!K:K)</f>
        <v>60</v>
      </c>
      <c r="R38" s="3">
        <f t="shared" si="6"/>
        <v>470</v>
      </c>
      <c r="S38" s="3">
        <f t="shared" si="7"/>
        <v>5200</v>
      </c>
      <c r="T38" s="8">
        <f t="shared" si="8"/>
        <v>0</v>
      </c>
      <c r="U38" s="3">
        <f t="shared" si="9"/>
        <v>160</v>
      </c>
      <c r="V38" s="3">
        <f t="shared" si="10"/>
        <v>1000</v>
      </c>
      <c r="W38" s="3">
        <f t="shared" si="18"/>
        <v>3760</v>
      </c>
      <c r="X38" s="3">
        <f t="shared" si="11"/>
        <v>470</v>
      </c>
      <c r="Y38" s="3">
        <f t="shared" si="12"/>
        <v>5230</v>
      </c>
      <c r="Z38" s="8">
        <f t="shared" si="13"/>
        <v>0</v>
      </c>
      <c r="AA38" s="17">
        <f t="shared" si="14"/>
        <v>0</v>
      </c>
    </row>
    <row r="39" spans="1:27">
      <c r="A39" s="16">
        <v>32</v>
      </c>
      <c r="B39" s="2">
        <f>IF($B$4="上水道",IF($B$2&lt;=20,LOOKUP(A39,単価明細!A:A,単価明細!B:B),LOOKUP(A39,単価明細!A:A,単価明細!F:F)),IF($B$2&lt;=20,LOOKUP(A39,単価明細!A:A,単価明細!B:B),LOOKUP(A39,単価明細!A:A,単価明細!F:F))+10)</f>
        <v>170</v>
      </c>
      <c r="C39" s="3">
        <f>IF($B$4="上水道",IF($B$2&lt;=20,LOOKUP(A39,単価明細!A:A,単価明細!C:C),LOOKUP(A39,単価明細!A:A,単価明細!G:G)),IF($B$2&lt;=20,LOOKUP(A39,単価明細!A:A,単価明細!C:C),LOOKUP(A39,単価明細!A:A,単価明細!G:G))+300)</f>
        <v>1300</v>
      </c>
      <c r="D39" s="3">
        <f t="shared" si="15"/>
        <v>3540</v>
      </c>
      <c r="E39" s="3">
        <f>LOOKUP($B$2,単価明細!J:J,単価明細!K:K)</f>
        <v>60</v>
      </c>
      <c r="F39" s="3">
        <f t="shared" si="0"/>
        <v>490</v>
      </c>
      <c r="G39" s="4">
        <f t="shared" si="1"/>
        <v>5390</v>
      </c>
      <c r="H39" s="2">
        <v>160</v>
      </c>
      <c r="I39" s="3">
        <v>1000</v>
      </c>
      <c r="J39" s="3">
        <f t="shared" si="16"/>
        <v>3920</v>
      </c>
      <c r="K39" s="3">
        <f t="shared" si="2"/>
        <v>490</v>
      </c>
      <c r="L39" s="4">
        <f t="shared" si="3"/>
        <v>5410</v>
      </c>
      <c r="M39" s="3">
        <f t="shared" si="4"/>
        <v>32</v>
      </c>
      <c r="N39" s="3">
        <f>IF($B$1=1,B39,LOOKUP(M39,単価明細!A:A,単価明細!B:B)*B$1)</f>
        <v>170</v>
      </c>
      <c r="O39" s="3">
        <f t="shared" si="5"/>
        <v>1300</v>
      </c>
      <c r="P39" s="3">
        <f t="shared" si="17"/>
        <v>3540</v>
      </c>
      <c r="Q39" s="3">
        <f>LOOKUP($B$2,単価明細!J:J,単価明細!K:K)</f>
        <v>60</v>
      </c>
      <c r="R39" s="3">
        <f t="shared" si="6"/>
        <v>490</v>
      </c>
      <c r="S39" s="3">
        <f t="shared" si="7"/>
        <v>5390</v>
      </c>
      <c r="T39" s="8">
        <f t="shared" si="8"/>
        <v>0</v>
      </c>
      <c r="U39" s="3">
        <f t="shared" si="9"/>
        <v>160</v>
      </c>
      <c r="V39" s="3">
        <f t="shared" si="10"/>
        <v>1000</v>
      </c>
      <c r="W39" s="3">
        <f t="shared" si="18"/>
        <v>3920</v>
      </c>
      <c r="X39" s="3">
        <f t="shared" si="11"/>
        <v>490</v>
      </c>
      <c r="Y39" s="3">
        <f t="shared" si="12"/>
        <v>5410</v>
      </c>
      <c r="Z39" s="8">
        <f t="shared" si="13"/>
        <v>0</v>
      </c>
      <c r="AA39" s="17">
        <f t="shared" si="14"/>
        <v>0</v>
      </c>
    </row>
    <row r="40" spans="1:27">
      <c r="A40" s="16">
        <v>33</v>
      </c>
      <c r="B40" s="2">
        <f>IF($B$4="上水道",IF($B$2&lt;=20,LOOKUP(A40,単価明細!A:A,単価明細!B:B),LOOKUP(A40,単価明細!A:A,単価明細!F:F)),IF($B$2&lt;=20,LOOKUP(A40,単価明細!A:A,単価明細!B:B),LOOKUP(A40,単価明細!A:A,単価明細!F:F))+10)</f>
        <v>170</v>
      </c>
      <c r="C40" s="3">
        <f>IF($B$4="上水道",IF($B$2&lt;=20,LOOKUP(A40,単価明細!A:A,単価明細!C:C),LOOKUP(A40,単価明細!A:A,単価明細!G:G)),IF($B$2&lt;=20,LOOKUP(A40,単価明細!A:A,単価明細!C:C),LOOKUP(A40,単価明細!A:A,単価明細!G:G))+300)</f>
        <v>1300</v>
      </c>
      <c r="D40" s="3">
        <f t="shared" si="15"/>
        <v>3710</v>
      </c>
      <c r="E40" s="3">
        <f>LOOKUP($B$2,単価明細!J:J,単価明細!K:K)</f>
        <v>60</v>
      </c>
      <c r="F40" s="3">
        <f t="shared" si="0"/>
        <v>500</v>
      </c>
      <c r="G40" s="4">
        <f t="shared" si="1"/>
        <v>5570</v>
      </c>
      <c r="H40" s="2">
        <v>160</v>
      </c>
      <c r="I40" s="3">
        <v>1000</v>
      </c>
      <c r="J40" s="3">
        <f t="shared" si="16"/>
        <v>4080</v>
      </c>
      <c r="K40" s="3">
        <f t="shared" si="2"/>
        <v>500</v>
      </c>
      <c r="L40" s="4">
        <f t="shared" si="3"/>
        <v>5580</v>
      </c>
      <c r="M40" s="3">
        <f t="shared" si="4"/>
        <v>33</v>
      </c>
      <c r="N40" s="3">
        <f>IF($B$1=1,B40,LOOKUP(M40,単価明細!A:A,単価明細!B:B)*B$1)</f>
        <v>170</v>
      </c>
      <c r="O40" s="3">
        <f t="shared" si="5"/>
        <v>1300</v>
      </c>
      <c r="P40" s="3">
        <f t="shared" si="17"/>
        <v>3710</v>
      </c>
      <c r="Q40" s="3">
        <f>LOOKUP($B$2,単価明細!J:J,単価明細!K:K)</f>
        <v>60</v>
      </c>
      <c r="R40" s="3">
        <f t="shared" si="6"/>
        <v>500</v>
      </c>
      <c r="S40" s="3">
        <f t="shared" si="7"/>
        <v>5570</v>
      </c>
      <c r="T40" s="8">
        <f t="shared" si="8"/>
        <v>0</v>
      </c>
      <c r="U40" s="3">
        <f t="shared" si="9"/>
        <v>160</v>
      </c>
      <c r="V40" s="3">
        <f t="shared" si="10"/>
        <v>1000</v>
      </c>
      <c r="W40" s="3">
        <f t="shared" si="18"/>
        <v>4080</v>
      </c>
      <c r="X40" s="3">
        <f t="shared" si="11"/>
        <v>500</v>
      </c>
      <c r="Y40" s="3">
        <f t="shared" si="12"/>
        <v>5580</v>
      </c>
      <c r="Z40" s="8">
        <f t="shared" si="13"/>
        <v>0</v>
      </c>
      <c r="AA40" s="17">
        <f t="shared" si="14"/>
        <v>0</v>
      </c>
    </row>
    <row r="41" spans="1:27">
      <c r="A41" s="16">
        <v>34</v>
      </c>
      <c r="B41" s="2">
        <f>IF($B$4="上水道",IF($B$2&lt;=20,LOOKUP(A41,単価明細!A:A,単価明細!B:B),LOOKUP(A41,単価明細!A:A,単価明細!F:F)),IF($B$2&lt;=20,LOOKUP(A41,単価明細!A:A,単価明細!B:B),LOOKUP(A41,単価明細!A:A,単価明細!F:F))+10)</f>
        <v>170</v>
      </c>
      <c r="C41" s="3">
        <f>IF($B$4="上水道",IF($B$2&lt;=20,LOOKUP(A41,単価明細!A:A,単価明細!C:C),LOOKUP(A41,単価明細!A:A,単価明細!G:G)),IF($B$2&lt;=20,LOOKUP(A41,単価明細!A:A,単価明細!C:C),LOOKUP(A41,単価明細!A:A,単価明細!G:G))+300)</f>
        <v>1300</v>
      </c>
      <c r="D41" s="3">
        <f t="shared" si="15"/>
        <v>3880</v>
      </c>
      <c r="E41" s="3">
        <f>LOOKUP($B$2,単価明細!J:J,単価明細!K:K)</f>
        <v>60</v>
      </c>
      <c r="F41" s="3">
        <f t="shared" si="0"/>
        <v>520</v>
      </c>
      <c r="G41" s="4">
        <f t="shared" si="1"/>
        <v>5760</v>
      </c>
      <c r="H41" s="2">
        <v>160</v>
      </c>
      <c r="I41" s="3">
        <v>1000</v>
      </c>
      <c r="J41" s="3">
        <f t="shared" si="16"/>
        <v>4240</v>
      </c>
      <c r="K41" s="3">
        <f t="shared" si="2"/>
        <v>520</v>
      </c>
      <c r="L41" s="4">
        <f t="shared" si="3"/>
        <v>5760</v>
      </c>
      <c r="M41" s="3">
        <f t="shared" si="4"/>
        <v>34</v>
      </c>
      <c r="N41" s="3">
        <f>IF($B$1=1,B41,LOOKUP(M41,単価明細!A:A,単価明細!B:B)*B$1)</f>
        <v>170</v>
      </c>
      <c r="O41" s="3">
        <f t="shared" si="5"/>
        <v>1300</v>
      </c>
      <c r="P41" s="3">
        <f t="shared" si="17"/>
        <v>3880</v>
      </c>
      <c r="Q41" s="3">
        <f>LOOKUP($B$2,単価明細!J:J,単価明細!K:K)</f>
        <v>60</v>
      </c>
      <c r="R41" s="3">
        <f t="shared" si="6"/>
        <v>520</v>
      </c>
      <c r="S41" s="3">
        <f t="shared" si="7"/>
        <v>5760</v>
      </c>
      <c r="T41" s="8">
        <f t="shared" si="8"/>
        <v>0</v>
      </c>
      <c r="U41" s="3">
        <f t="shared" si="9"/>
        <v>160</v>
      </c>
      <c r="V41" s="3">
        <f t="shared" si="10"/>
        <v>1000</v>
      </c>
      <c r="W41" s="3">
        <f t="shared" si="18"/>
        <v>4240</v>
      </c>
      <c r="X41" s="3">
        <f t="shared" si="11"/>
        <v>520</v>
      </c>
      <c r="Y41" s="3">
        <f t="shared" si="12"/>
        <v>5760</v>
      </c>
      <c r="Z41" s="8">
        <f t="shared" si="13"/>
        <v>0</v>
      </c>
      <c r="AA41" s="17">
        <f t="shared" si="14"/>
        <v>0</v>
      </c>
    </row>
    <row r="42" spans="1:27">
      <c r="A42" s="16">
        <v>35</v>
      </c>
      <c r="B42" s="2">
        <f>IF($B$4="上水道",IF($B$2&lt;=20,LOOKUP(A42,単価明細!A:A,単価明細!B:B),LOOKUP(A42,単価明細!A:A,単価明細!F:F)),IF($B$2&lt;=20,LOOKUP(A42,単価明細!A:A,単価明細!B:B),LOOKUP(A42,単価明細!A:A,単価明細!F:F))+10)</f>
        <v>170</v>
      </c>
      <c r="C42" s="3">
        <f>IF($B$4="上水道",IF($B$2&lt;=20,LOOKUP(A42,単価明細!A:A,単価明細!C:C),LOOKUP(A42,単価明細!A:A,単価明細!G:G)),IF($B$2&lt;=20,LOOKUP(A42,単価明細!A:A,単価明細!C:C),LOOKUP(A42,単価明細!A:A,単価明細!G:G))+300)</f>
        <v>1300</v>
      </c>
      <c r="D42" s="3">
        <f t="shared" si="15"/>
        <v>4050</v>
      </c>
      <c r="E42" s="3">
        <f>LOOKUP($B$2,単価明細!J:J,単価明細!K:K)</f>
        <v>60</v>
      </c>
      <c r="F42" s="3">
        <f t="shared" si="0"/>
        <v>540</v>
      </c>
      <c r="G42" s="4">
        <f t="shared" si="1"/>
        <v>5950</v>
      </c>
      <c r="H42" s="2">
        <v>160</v>
      </c>
      <c r="I42" s="3">
        <v>1000</v>
      </c>
      <c r="J42" s="3">
        <f t="shared" si="16"/>
        <v>4400</v>
      </c>
      <c r="K42" s="3">
        <f t="shared" si="2"/>
        <v>540</v>
      </c>
      <c r="L42" s="4">
        <f t="shared" si="3"/>
        <v>5940</v>
      </c>
      <c r="M42" s="3">
        <f t="shared" si="4"/>
        <v>35</v>
      </c>
      <c r="N42" s="3">
        <f>IF($B$1=1,B42,LOOKUP(M42,単価明細!A:A,単価明細!B:B)*B$1)</f>
        <v>170</v>
      </c>
      <c r="O42" s="3">
        <f t="shared" si="5"/>
        <v>1300</v>
      </c>
      <c r="P42" s="3">
        <f t="shared" si="17"/>
        <v>4050</v>
      </c>
      <c r="Q42" s="3">
        <f>LOOKUP($B$2,単価明細!J:J,単価明細!K:K)</f>
        <v>60</v>
      </c>
      <c r="R42" s="3">
        <f t="shared" si="6"/>
        <v>540</v>
      </c>
      <c r="S42" s="3">
        <f t="shared" si="7"/>
        <v>5950</v>
      </c>
      <c r="T42" s="8">
        <f t="shared" si="8"/>
        <v>0</v>
      </c>
      <c r="U42" s="3">
        <f t="shared" si="9"/>
        <v>160</v>
      </c>
      <c r="V42" s="3">
        <f t="shared" si="10"/>
        <v>1000</v>
      </c>
      <c r="W42" s="3">
        <f t="shared" si="18"/>
        <v>4400</v>
      </c>
      <c r="X42" s="3">
        <f t="shared" si="11"/>
        <v>540</v>
      </c>
      <c r="Y42" s="3">
        <f t="shared" si="12"/>
        <v>5940</v>
      </c>
      <c r="Z42" s="8">
        <f t="shared" si="13"/>
        <v>0</v>
      </c>
      <c r="AA42" s="17">
        <f t="shared" si="14"/>
        <v>0</v>
      </c>
    </row>
    <row r="43" spans="1:27">
      <c r="A43" s="16">
        <v>36</v>
      </c>
      <c r="B43" s="2">
        <f>IF($B$4="上水道",IF($B$2&lt;=20,LOOKUP(A43,単価明細!A:A,単価明細!B:B),LOOKUP(A43,単価明細!A:A,単価明細!F:F)),IF($B$2&lt;=20,LOOKUP(A43,単価明細!A:A,単価明細!B:B),LOOKUP(A43,単価明細!A:A,単価明細!F:F))+10)</f>
        <v>170</v>
      </c>
      <c r="C43" s="3">
        <f>IF($B$4="上水道",IF($B$2&lt;=20,LOOKUP(A43,単価明細!A:A,単価明細!C:C),LOOKUP(A43,単価明細!A:A,単価明細!G:G)),IF($B$2&lt;=20,LOOKUP(A43,単価明細!A:A,単価明細!C:C),LOOKUP(A43,単価明細!A:A,単価明細!G:G))+300)</f>
        <v>1300</v>
      </c>
      <c r="D43" s="3">
        <f t="shared" si="15"/>
        <v>4220</v>
      </c>
      <c r="E43" s="3">
        <f>LOOKUP($B$2,単価明細!J:J,単価明細!K:K)</f>
        <v>60</v>
      </c>
      <c r="F43" s="3">
        <f t="shared" si="0"/>
        <v>550</v>
      </c>
      <c r="G43" s="4">
        <f t="shared" si="1"/>
        <v>6130</v>
      </c>
      <c r="H43" s="2">
        <v>160</v>
      </c>
      <c r="I43" s="3">
        <v>1000</v>
      </c>
      <c r="J43" s="3">
        <f t="shared" si="16"/>
        <v>4560</v>
      </c>
      <c r="K43" s="3">
        <f t="shared" si="2"/>
        <v>550</v>
      </c>
      <c r="L43" s="4">
        <f t="shared" si="3"/>
        <v>6110</v>
      </c>
      <c r="M43" s="3">
        <f t="shared" si="4"/>
        <v>36</v>
      </c>
      <c r="N43" s="3">
        <f>IF($B$1=1,B43,LOOKUP(M43,単価明細!A:A,単価明細!B:B)*B$1)</f>
        <v>170</v>
      </c>
      <c r="O43" s="3">
        <f t="shared" si="5"/>
        <v>1300</v>
      </c>
      <c r="P43" s="3">
        <f t="shared" si="17"/>
        <v>4220</v>
      </c>
      <c r="Q43" s="3">
        <f>LOOKUP($B$2,単価明細!J:J,単価明細!K:K)</f>
        <v>60</v>
      </c>
      <c r="R43" s="3">
        <f t="shared" si="6"/>
        <v>550</v>
      </c>
      <c r="S43" s="3">
        <f t="shared" si="7"/>
        <v>6130</v>
      </c>
      <c r="T43" s="8">
        <f t="shared" si="8"/>
        <v>0</v>
      </c>
      <c r="U43" s="3">
        <f t="shared" si="9"/>
        <v>160</v>
      </c>
      <c r="V43" s="3">
        <f t="shared" si="10"/>
        <v>1000</v>
      </c>
      <c r="W43" s="3">
        <f t="shared" si="18"/>
        <v>4560</v>
      </c>
      <c r="X43" s="3">
        <f t="shared" si="11"/>
        <v>550</v>
      </c>
      <c r="Y43" s="3">
        <f t="shared" si="12"/>
        <v>6110</v>
      </c>
      <c r="Z43" s="8">
        <f t="shared" si="13"/>
        <v>0</v>
      </c>
      <c r="AA43" s="17">
        <f t="shared" si="14"/>
        <v>0</v>
      </c>
    </row>
    <row r="44" spans="1:27">
      <c r="A44" s="16">
        <v>37</v>
      </c>
      <c r="B44" s="2">
        <f>IF($B$4="上水道",IF($B$2&lt;=20,LOOKUP(A44,単価明細!A:A,単価明細!B:B),LOOKUP(A44,単価明細!A:A,単価明細!F:F)),IF($B$2&lt;=20,LOOKUP(A44,単価明細!A:A,単価明細!B:B),LOOKUP(A44,単価明細!A:A,単価明細!F:F))+10)</f>
        <v>170</v>
      </c>
      <c r="C44" s="3">
        <f>IF($B$4="上水道",IF($B$2&lt;=20,LOOKUP(A44,単価明細!A:A,単価明細!C:C),LOOKUP(A44,単価明細!A:A,単価明細!G:G)),IF($B$2&lt;=20,LOOKUP(A44,単価明細!A:A,単価明細!C:C),LOOKUP(A44,単価明細!A:A,単価明細!G:G))+300)</f>
        <v>1300</v>
      </c>
      <c r="D44" s="3">
        <f t="shared" si="15"/>
        <v>4390</v>
      </c>
      <c r="E44" s="3">
        <f>LOOKUP($B$2,単価明細!J:J,単価明細!K:K)</f>
        <v>60</v>
      </c>
      <c r="F44" s="3">
        <f t="shared" si="0"/>
        <v>570</v>
      </c>
      <c r="G44" s="4">
        <f t="shared" si="1"/>
        <v>6320</v>
      </c>
      <c r="H44" s="2">
        <v>160</v>
      </c>
      <c r="I44" s="3">
        <v>1000</v>
      </c>
      <c r="J44" s="3">
        <f t="shared" si="16"/>
        <v>4720</v>
      </c>
      <c r="K44" s="3">
        <f t="shared" si="2"/>
        <v>570</v>
      </c>
      <c r="L44" s="4">
        <f t="shared" si="3"/>
        <v>6290</v>
      </c>
      <c r="M44" s="3">
        <f t="shared" si="4"/>
        <v>37</v>
      </c>
      <c r="N44" s="3">
        <f>IF($B$1=1,B44,LOOKUP(M44,単価明細!A:A,単価明細!B:B)*B$1)</f>
        <v>170</v>
      </c>
      <c r="O44" s="3">
        <f t="shared" si="5"/>
        <v>1300</v>
      </c>
      <c r="P44" s="3">
        <f t="shared" si="17"/>
        <v>4390</v>
      </c>
      <c r="Q44" s="3">
        <f>LOOKUP($B$2,単価明細!J:J,単価明細!K:K)</f>
        <v>60</v>
      </c>
      <c r="R44" s="3">
        <f t="shared" si="6"/>
        <v>570</v>
      </c>
      <c r="S44" s="3">
        <f t="shared" si="7"/>
        <v>6320</v>
      </c>
      <c r="T44" s="8">
        <f t="shared" si="8"/>
        <v>0</v>
      </c>
      <c r="U44" s="3">
        <f t="shared" si="9"/>
        <v>160</v>
      </c>
      <c r="V44" s="3">
        <f t="shared" si="10"/>
        <v>1000</v>
      </c>
      <c r="W44" s="3">
        <f t="shared" si="18"/>
        <v>4720</v>
      </c>
      <c r="X44" s="3">
        <f t="shared" si="11"/>
        <v>570</v>
      </c>
      <c r="Y44" s="3">
        <f t="shared" si="12"/>
        <v>6290</v>
      </c>
      <c r="Z44" s="8">
        <f t="shared" si="13"/>
        <v>0</v>
      </c>
      <c r="AA44" s="17">
        <f t="shared" si="14"/>
        <v>0</v>
      </c>
    </row>
    <row r="45" spans="1:27">
      <c r="A45" s="16">
        <v>38</v>
      </c>
      <c r="B45" s="2">
        <f>IF($B$4="上水道",IF($B$2&lt;=20,LOOKUP(A45,単価明細!A:A,単価明細!B:B),LOOKUP(A45,単価明細!A:A,単価明細!F:F)),IF($B$2&lt;=20,LOOKUP(A45,単価明細!A:A,単価明細!B:B),LOOKUP(A45,単価明細!A:A,単価明細!F:F))+10)</f>
        <v>170</v>
      </c>
      <c r="C45" s="3">
        <f>IF($B$4="上水道",IF($B$2&lt;=20,LOOKUP(A45,単価明細!A:A,単価明細!C:C),LOOKUP(A45,単価明細!A:A,単価明細!G:G)),IF($B$2&lt;=20,LOOKUP(A45,単価明細!A:A,単価明細!C:C),LOOKUP(A45,単価明細!A:A,単価明細!G:G))+300)</f>
        <v>1300</v>
      </c>
      <c r="D45" s="3">
        <f t="shared" si="15"/>
        <v>4560</v>
      </c>
      <c r="E45" s="3">
        <f>LOOKUP($B$2,単価明細!J:J,単価明細!K:K)</f>
        <v>60</v>
      </c>
      <c r="F45" s="3">
        <f t="shared" si="0"/>
        <v>590</v>
      </c>
      <c r="G45" s="4">
        <f t="shared" si="1"/>
        <v>6510</v>
      </c>
      <c r="H45" s="2">
        <v>160</v>
      </c>
      <c r="I45" s="3">
        <v>1000</v>
      </c>
      <c r="J45" s="3">
        <f t="shared" si="16"/>
        <v>4880</v>
      </c>
      <c r="K45" s="3">
        <f t="shared" si="2"/>
        <v>580</v>
      </c>
      <c r="L45" s="4">
        <f t="shared" si="3"/>
        <v>6460</v>
      </c>
      <c r="M45" s="3">
        <f t="shared" si="4"/>
        <v>38</v>
      </c>
      <c r="N45" s="3">
        <f>IF($B$1=1,B45,LOOKUP(M45,単価明細!A:A,単価明細!B:B)*B$1)</f>
        <v>170</v>
      </c>
      <c r="O45" s="3">
        <f t="shared" si="5"/>
        <v>1300</v>
      </c>
      <c r="P45" s="3">
        <f t="shared" si="17"/>
        <v>4560</v>
      </c>
      <c r="Q45" s="3">
        <f>LOOKUP($B$2,単価明細!J:J,単価明細!K:K)</f>
        <v>60</v>
      </c>
      <c r="R45" s="3">
        <f t="shared" si="6"/>
        <v>590</v>
      </c>
      <c r="S45" s="3">
        <f t="shared" si="7"/>
        <v>6510</v>
      </c>
      <c r="T45" s="8">
        <f t="shared" si="8"/>
        <v>0</v>
      </c>
      <c r="U45" s="3">
        <f t="shared" si="9"/>
        <v>160</v>
      </c>
      <c r="V45" s="3">
        <f t="shared" si="10"/>
        <v>1000</v>
      </c>
      <c r="W45" s="3">
        <f t="shared" si="18"/>
        <v>4880</v>
      </c>
      <c r="X45" s="3">
        <f t="shared" si="11"/>
        <v>580</v>
      </c>
      <c r="Y45" s="3">
        <f t="shared" si="12"/>
        <v>6460</v>
      </c>
      <c r="Z45" s="8">
        <f t="shared" si="13"/>
        <v>0</v>
      </c>
      <c r="AA45" s="17">
        <f t="shared" si="14"/>
        <v>0</v>
      </c>
    </row>
    <row r="46" spans="1:27">
      <c r="A46" s="16">
        <v>39</v>
      </c>
      <c r="B46" s="2">
        <f>IF($B$4="上水道",IF($B$2&lt;=20,LOOKUP(A46,単価明細!A:A,単価明細!B:B),LOOKUP(A46,単価明細!A:A,単価明細!F:F)),IF($B$2&lt;=20,LOOKUP(A46,単価明細!A:A,単価明細!B:B),LOOKUP(A46,単価明細!A:A,単価明細!F:F))+10)</f>
        <v>170</v>
      </c>
      <c r="C46" s="3">
        <f>IF($B$4="上水道",IF($B$2&lt;=20,LOOKUP(A46,単価明細!A:A,単価明細!C:C),LOOKUP(A46,単価明細!A:A,単価明細!G:G)),IF($B$2&lt;=20,LOOKUP(A46,単価明細!A:A,単価明細!C:C),LOOKUP(A46,単価明細!A:A,単価明細!G:G))+300)</f>
        <v>1300</v>
      </c>
      <c r="D46" s="3">
        <f t="shared" si="15"/>
        <v>4730</v>
      </c>
      <c r="E46" s="3">
        <f>LOOKUP($B$2,単価明細!J:J,単価明細!K:K)</f>
        <v>60</v>
      </c>
      <c r="F46" s="3">
        <f t="shared" si="0"/>
        <v>600</v>
      </c>
      <c r="G46" s="4">
        <f t="shared" si="1"/>
        <v>6690</v>
      </c>
      <c r="H46" s="2">
        <v>160</v>
      </c>
      <c r="I46" s="3">
        <v>1000</v>
      </c>
      <c r="J46" s="3">
        <f t="shared" si="16"/>
        <v>5040</v>
      </c>
      <c r="K46" s="3">
        <f t="shared" si="2"/>
        <v>600</v>
      </c>
      <c r="L46" s="4">
        <f t="shared" si="3"/>
        <v>6640</v>
      </c>
      <c r="M46" s="3">
        <f t="shared" si="4"/>
        <v>39</v>
      </c>
      <c r="N46" s="3">
        <f>IF($B$1=1,B46,LOOKUP(M46,単価明細!A:A,単価明細!B:B)*B$1)</f>
        <v>170</v>
      </c>
      <c r="O46" s="3">
        <f t="shared" si="5"/>
        <v>1300</v>
      </c>
      <c r="P46" s="3">
        <f t="shared" si="17"/>
        <v>4730</v>
      </c>
      <c r="Q46" s="3">
        <f>LOOKUP($B$2,単価明細!J:J,単価明細!K:K)</f>
        <v>60</v>
      </c>
      <c r="R46" s="3">
        <f t="shared" si="6"/>
        <v>600</v>
      </c>
      <c r="S46" s="3">
        <f t="shared" si="7"/>
        <v>6690</v>
      </c>
      <c r="T46" s="8">
        <f t="shared" si="8"/>
        <v>0</v>
      </c>
      <c r="U46" s="3">
        <f t="shared" si="9"/>
        <v>160</v>
      </c>
      <c r="V46" s="3">
        <f t="shared" si="10"/>
        <v>1000</v>
      </c>
      <c r="W46" s="3">
        <f t="shared" si="18"/>
        <v>5040</v>
      </c>
      <c r="X46" s="3">
        <f t="shared" si="11"/>
        <v>600</v>
      </c>
      <c r="Y46" s="3">
        <f t="shared" si="12"/>
        <v>6640</v>
      </c>
      <c r="Z46" s="8">
        <f t="shared" si="13"/>
        <v>0</v>
      </c>
      <c r="AA46" s="17">
        <f t="shared" si="14"/>
        <v>0</v>
      </c>
    </row>
    <row r="47" spans="1:27">
      <c r="A47" s="16">
        <v>40</v>
      </c>
      <c r="B47" s="2">
        <f>IF($B$4="上水道",IF($B$2&lt;=20,LOOKUP(A47,単価明細!A:A,単価明細!B:B),LOOKUP(A47,単価明細!A:A,単価明細!F:F)),IF($B$2&lt;=20,LOOKUP(A47,単価明細!A:A,単価明細!B:B),LOOKUP(A47,単価明細!A:A,単価明細!F:F))+10)</f>
        <v>170</v>
      </c>
      <c r="C47" s="3">
        <f>IF($B$4="上水道",IF($B$2&lt;=20,LOOKUP(A47,単価明細!A:A,単価明細!C:C),LOOKUP(A47,単価明細!A:A,単価明細!G:G)),IF($B$2&lt;=20,LOOKUP(A47,単価明細!A:A,単価明細!C:C),LOOKUP(A47,単価明細!A:A,単価明細!G:G))+300)</f>
        <v>1300</v>
      </c>
      <c r="D47" s="3">
        <f t="shared" si="15"/>
        <v>4900</v>
      </c>
      <c r="E47" s="3">
        <f>LOOKUP($B$2,単価明細!J:J,単価明細!K:K)</f>
        <v>60</v>
      </c>
      <c r="F47" s="3">
        <f t="shared" si="0"/>
        <v>620</v>
      </c>
      <c r="G47" s="4">
        <f t="shared" si="1"/>
        <v>6880</v>
      </c>
      <c r="H47" s="2">
        <v>160</v>
      </c>
      <c r="I47" s="3">
        <v>1000</v>
      </c>
      <c r="J47" s="3">
        <f t="shared" si="16"/>
        <v>5200</v>
      </c>
      <c r="K47" s="3">
        <f t="shared" si="2"/>
        <v>620</v>
      </c>
      <c r="L47" s="4">
        <f t="shared" si="3"/>
        <v>6820</v>
      </c>
      <c r="M47" s="3">
        <f t="shared" si="4"/>
        <v>40</v>
      </c>
      <c r="N47" s="3">
        <f>IF($B$1=1,B47,LOOKUP(M47,単価明細!A:A,単価明細!B:B)*B$1)</f>
        <v>170</v>
      </c>
      <c r="O47" s="3">
        <f t="shared" si="5"/>
        <v>1300</v>
      </c>
      <c r="P47" s="3">
        <f t="shared" si="17"/>
        <v>4900</v>
      </c>
      <c r="Q47" s="3">
        <f>LOOKUP($B$2,単価明細!J:J,単価明細!K:K)</f>
        <v>60</v>
      </c>
      <c r="R47" s="3">
        <f t="shared" si="6"/>
        <v>620</v>
      </c>
      <c r="S47" s="3">
        <f t="shared" si="7"/>
        <v>6880</v>
      </c>
      <c r="T47" s="8">
        <f t="shared" si="8"/>
        <v>0</v>
      </c>
      <c r="U47" s="3">
        <f t="shared" si="9"/>
        <v>160</v>
      </c>
      <c r="V47" s="3">
        <f t="shared" si="10"/>
        <v>1000</v>
      </c>
      <c r="W47" s="3">
        <f t="shared" si="18"/>
        <v>5200</v>
      </c>
      <c r="X47" s="3">
        <f t="shared" si="11"/>
        <v>620</v>
      </c>
      <c r="Y47" s="3">
        <f t="shared" si="12"/>
        <v>6820</v>
      </c>
      <c r="Z47" s="8">
        <f t="shared" si="13"/>
        <v>0</v>
      </c>
      <c r="AA47" s="17">
        <f t="shared" si="14"/>
        <v>0</v>
      </c>
    </row>
    <row r="48" spans="1:27">
      <c r="A48" s="16">
        <v>41</v>
      </c>
      <c r="B48" s="2">
        <f>IF($B$4="上水道",IF($B$2&lt;=20,LOOKUP(A48,単価明細!A:A,単価明細!B:B),LOOKUP(A48,単価明細!A:A,単価明細!F:F)),IF($B$2&lt;=20,LOOKUP(A48,単価明細!A:A,単価明細!B:B),LOOKUP(A48,単価明細!A:A,単価明細!F:F))+10)</f>
        <v>170</v>
      </c>
      <c r="C48" s="3">
        <f>IF($B$4="上水道",IF($B$2&lt;=20,LOOKUP(A48,単価明細!A:A,単価明細!C:C),LOOKUP(A48,単価明細!A:A,単価明細!G:G)),IF($B$2&lt;=20,LOOKUP(A48,単価明細!A:A,単価明細!C:C),LOOKUP(A48,単価明細!A:A,単価明細!G:G))+300)</f>
        <v>1300</v>
      </c>
      <c r="D48" s="3">
        <f t="shared" si="15"/>
        <v>5070</v>
      </c>
      <c r="E48" s="3">
        <f>LOOKUP($B$2,単価明細!J:J,単価明細!K:K)</f>
        <v>60</v>
      </c>
      <c r="F48" s="3">
        <f t="shared" si="0"/>
        <v>640</v>
      </c>
      <c r="G48" s="4">
        <f t="shared" si="1"/>
        <v>7070</v>
      </c>
      <c r="H48" s="2">
        <v>180</v>
      </c>
      <c r="I48" s="3">
        <v>1000</v>
      </c>
      <c r="J48" s="3">
        <f t="shared" si="16"/>
        <v>5380</v>
      </c>
      <c r="K48" s="3">
        <f t="shared" si="2"/>
        <v>630</v>
      </c>
      <c r="L48" s="4">
        <f t="shared" si="3"/>
        <v>7010</v>
      </c>
      <c r="M48" s="3">
        <f t="shared" si="4"/>
        <v>41</v>
      </c>
      <c r="N48" s="3">
        <f>IF($B$1=1,B48,LOOKUP(M48,単価明細!A:A,単価明細!B:B)*B$1)</f>
        <v>170</v>
      </c>
      <c r="O48" s="3">
        <f t="shared" si="5"/>
        <v>1300</v>
      </c>
      <c r="P48" s="3">
        <f t="shared" si="17"/>
        <v>5070</v>
      </c>
      <c r="Q48" s="3">
        <f>LOOKUP($B$2,単価明細!J:J,単価明細!K:K)</f>
        <v>60</v>
      </c>
      <c r="R48" s="3">
        <f t="shared" si="6"/>
        <v>640</v>
      </c>
      <c r="S48" s="3">
        <f t="shared" si="7"/>
        <v>7070</v>
      </c>
      <c r="T48" s="8">
        <f t="shared" si="8"/>
        <v>0</v>
      </c>
      <c r="U48" s="3">
        <f t="shared" si="9"/>
        <v>180</v>
      </c>
      <c r="V48" s="3">
        <f t="shared" si="10"/>
        <v>1000</v>
      </c>
      <c r="W48" s="3">
        <f t="shared" si="18"/>
        <v>5380</v>
      </c>
      <c r="X48" s="3">
        <f t="shared" si="11"/>
        <v>630</v>
      </c>
      <c r="Y48" s="3">
        <f t="shared" si="12"/>
        <v>7010</v>
      </c>
      <c r="Z48" s="8">
        <f t="shared" si="13"/>
        <v>0</v>
      </c>
      <c r="AA48" s="17">
        <f t="shared" si="14"/>
        <v>0</v>
      </c>
    </row>
    <row r="49" spans="1:27">
      <c r="A49" s="16">
        <v>42</v>
      </c>
      <c r="B49" s="2">
        <f>IF($B$4="上水道",IF($B$2&lt;=20,LOOKUP(A49,単価明細!A:A,単価明細!B:B),LOOKUP(A49,単価明細!A:A,単価明細!F:F)),IF($B$2&lt;=20,LOOKUP(A49,単価明細!A:A,単価明細!B:B),LOOKUP(A49,単価明細!A:A,単価明細!F:F))+10)</f>
        <v>170</v>
      </c>
      <c r="C49" s="3">
        <f>IF($B$4="上水道",IF($B$2&lt;=20,LOOKUP(A49,単価明細!A:A,単価明細!C:C),LOOKUP(A49,単価明細!A:A,単価明細!G:G)),IF($B$2&lt;=20,LOOKUP(A49,単価明細!A:A,単価明細!C:C),LOOKUP(A49,単価明細!A:A,単価明細!G:G))+300)</f>
        <v>1300</v>
      </c>
      <c r="D49" s="3">
        <f t="shared" si="15"/>
        <v>5240</v>
      </c>
      <c r="E49" s="3">
        <f>LOOKUP($B$2,単価明細!J:J,単価明細!K:K)</f>
        <v>60</v>
      </c>
      <c r="F49" s="3">
        <f t="shared" si="0"/>
        <v>660</v>
      </c>
      <c r="G49" s="4">
        <f t="shared" si="1"/>
        <v>7260</v>
      </c>
      <c r="H49" s="2">
        <v>180</v>
      </c>
      <c r="I49" s="3">
        <v>1000</v>
      </c>
      <c r="J49" s="3">
        <f t="shared" si="16"/>
        <v>5560</v>
      </c>
      <c r="K49" s="3">
        <f t="shared" si="2"/>
        <v>650</v>
      </c>
      <c r="L49" s="4">
        <f t="shared" si="3"/>
        <v>7210</v>
      </c>
      <c r="M49" s="3">
        <f t="shared" si="4"/>
        <v>42</v>
      </c>
      <c r="N49" s="3">
        <f>IF($B$1=1,B49,LOOKUP(M49,単価明細!A:A,単価明細!B:B)*B$1)</f>
        <v>170</v>
      </c>
      <c r="O49" s="3">
        <f t="shared" si="5"/>
        <v>1300</v>
      </c>
      <c r="P49" s="3">
        <f t="shared" si="17"/>
        <v>5240</v>
      </c>
      <c r="Q49" s="3">
        <f>LOOKUP($B$2,単価明細!J:J,単価明細!K:K)</f>
        <v>60</v>
      </c>
      <c r="R49" s="3">
        <f t="shared" si="6"/>
        <v>660</v>
      </c>
      <c r="S49" s="3">
        <f t="shared" si="7"/>
        <v>7260</v>
      </c>
      <c r="T49" s="8">
        <f t="shared" si="8"/>
        <v>0</v>
      </c>
      <c r="U49" s="3">
        <f t="shared" si="9"/>
        <v>180</v>
      </c>
      <c r="V49" s="3">
        <f t="shared" si="10"/>
        <v>1000</v>
      </c>
      <c r="W49" s="3">
        <f t="shared" si="18"/>
        <v>5560</v>
      </c>
      <c r="X49" s="3">
        <f t="shared" si="11"/>
        <v>650</v>
      </c>
      <c r="Y49" s="3">
        <f t="shared" si="12"/>
        <v>7210</v>
      </c>
      <c r="Z49" s="8">
        <f t="shared" si="13"/>
        <v>0</v>
      </c>
      <c r="AA49" s="17">
        <f t="shared" si="14"/>
        <v>0</v>
      </c>
    </row>
    <row r="50" spans="1:27">
      <c r="A50" s="16">
        <v>43</v>
      </c>
      <c r="B50" s="2">
        <f>IF($B$4="上水道",IF($B$2&lt;=20,LOOKUP(A50,単価明細!A:A,単価明細!B:B),LOOKUP(A50,単価明細!A:A,単価明細!F:F)),IF($B$2&lt;=20,LOOKUP(A50,単価明細!A:A,単価明細!B:B),LOOKUP(A50,単価明細!A:A,単価明細!F:F))+10)</f>
        <v>170</v>
      </c>
      <c r="C50" s="3">
        <f>IF($B$4="上水道",IF($B$2&lt;=20,LOOKUP(A50,単価明細!A:A,単価明細!C:C),LOOKUP(A50,単価明細!A:A,単価明細!G:G)),IF($B$2&lt;=20,LOOKUP(A50,単価明細!A:A,単価明細!C:C),LOOKUP(A50,単価明細!A:A,単価明細!G:G))+300)</f>
        <v>1300</v>
      </c>
      <c r="D50" s="3">
        <f t="shared" si="15"/>
        <v>5410</v>
      </c>
      <c r="E50" s="3">
        <f>LOOKUP($B$2,単価明細!J:J,単価明細!K:K)</f>
        <v>60</v>
      </c>
      <c r="F50" s="3">
        <f t="shared" si="0"/>
        <v>670</v>
      </c>
      <c r="G50" s="4">
        <f t="shared" si="1"/>
        <v>7440</v>
      </c>
      <c r="H50" s="2">
        <v>180</v>
      </c>
      <c r="I50" s="3">
        <v>1000</v>
      </c>
      <c r="J50" s="3">
        <f t="shared" si="16"/>
        <v>5740</v>
      </c>
      <c r="K50" s="3">
        <f t="shared" si="2"/>
        <v>670</v>
      </c>
      <c r="L50" s="4">
        <f t="shared" si="3"/>
        <v>7410</v>
      </c>
      <c r="M50" s="3">
        <f t="shared" si="4"/>
        <v>43</v>
      </c>
      <c r="N50" s="3">
        <f>IF($B$1=1,B50,LOOKUP(M50,単価明細!A:A,単価明細!B:B)*B$1)</f>
        <v>170</v>
      </c>
      <c r="O50" s="3">
        <f t="shared" si="5"/>
        <v>1300</v>
      </c>
      <c r="P50" s="3">
        <f t="shared" si="17"/>
        <v>5410</v>
      </c>
      <c r="Q50" s="3">
        <f>LOOKUP($B$2,単価明細!J:J,単価明細!K:K)</f>
        <v>60</v>
      </c>
      <c r="R50" s="3">
        <f t="shared" si="6"/>
        <v>670</v>
      </c>
      <c r="S50" s="3">
        <f t="shared" si="7"/>
        <v>7440</v>
      </c>
      <c r="T50" s="8">
        <f t="shared" si="8"/>
        <v>0</v>
      </c>
      <c r="U50" s="3">
        <f t="shared" si="9"/>
        <v>180</v>
      </c>
      <c r="V50" s="3">
        <f t="shared" si="10"/>
        <v>1000</v>
      </c>
      <c r="W50" s="3">
        <f t="shared" si="18"/>
        <v>5740</v>
      </c>
      <c r="X50" s="3">
        <f t="shared" si="11"/>
        <v>670</v>
      </c>
      <c r="Y50" s="3">
        <f t="shared" si="12"/>
        <v>7410</v>
      </c>
      <c r="Z50" s="8">
        <f t="shared" si="13"/>
        <v>0</v>
      </c>
      <c r="AA50" s="17">
        <f t="shared" si="14"/>
        <v>0</v>
      </c>
    </row>
    <row r="51" spans="1:27">
      <c r="A51" s="16">
        <v>44</v>
      </c>
      <c r="B51" s="2">
        <f>IF($B$4="上水道",IF($B$2&lt;=20,LOOKUP(A51,単価明細!A:A,単価明細!B:B),LOOKUP(A51,単価明細!A:A,単価明細!F:F)),IF($B$2&lt;=20,LOOKUP(A51,単価明細!A:A,単価明細!B:B),LOOKUP(A51,単価明細!A:A,単価明細!F:F))+10)</f>
        <v>170</v>
      </c>
      <c r="C51" s="3">
        <f>IF($B$4="上水道",IF($B$2&lt;=20,LOOKUP(A51,単価明細!A:A,単価明細!C:C),LOOKUP(A51,単価明細!A:A,単価明細!G:G)),IF($B$2&lt;=20,LOOKUP(A51,単価明細!A:A,単価明細!C:C),LOOKUP(A51,単価明細!A:A,単価明細!G:G))+300)</f>
        <v>1300</v>
      </c>
      <c r="D51" s="3">
        <f t="shared" si="15"/>
        <v>5580</v>
      </c>
      <c r="E51" s="3">
        <f>LOOKUP($B$2,単価明細!J:J,単価明細!K:K)</f>
        <v>60</v>
      </c>
      <c r="F51" s="3">
        <f t="shared" si="0"/>
        <v>690</v>
      </c>
      <c r="G51" s="4">
        <f t="shared" si="1"/>
        <v>7630</v>
      </c>
      <c r="H51" s="2">
        <v>180</v>
      </c>
      <c r="I51" s="3">
        <v>1000</v>
      </c>
      <c r="J51" s="3">
        <f t="shared" si="16"/>
        <v>5920</v>
      </c>
      <c r="K51" s="3">
        <f t="shared" si="2"/>
        <v>690</v>
      </c>
      <c r="L51" s="4">
        <f t="shared" si="3"/>
        <v>7610</v>
      </c>
      <c r="M51" s="3">
        <f t="shared" si="4"/>
        <v>44</v>
      </c>
      <c r="N51" s="3">
        <f>IF($B$1=1,B51,LOOKUP(M51,単価明細!A:A,単価明細!B:B)*B$1)</f>
        <v>170</v>
      </c>
      <c r="O51" s="3">
        <f t="shared" si="5"/>
        <v>1300</v>
      </c>
      <c r="P51" s="3">
        <f t="shared" si="17"/>
        <v>5580</v>
      </c>
      <c r="Q51" s="3">
        <f>LOOKUP($B$2,単価明細!J:J,単価明細!K:K)</f>
        <v>60</v>
      </c>
      <c r="R51" s="3">
        <f t="shared" si="6"/>
        <v>690</v>
      </c>
      <c r="S51" s="3">
        <f t="shared" si="7"/>
        <v>7630</v>
      </c>
      <c r="T51" s="8">
        <f t="shared" si="8"/>
        <v>0</v>
      </c>
      <c r="U51" s="3">
        <f t="shared" si="9"/>
        <v>180</v>
      </c>
      <c r="V51" s="3">
        <f t="shared" si="10"/>
        <v>1000</v>
      </c>
      <c r="W51" s="3">
        <f t="shared" si="18"/>
        <v>5920</v>
      </c>
      <c r="X51" s="3">
        <f t="shared" si="11"/>
        <v>690</v>
      </c>
      <c r="Y51" s="3">
        <f t="shared" si="12"/>
        <v>7610</v>
      </c>
      <c r="Z51" s="8">
        <f t="shared" si="13"/>
        <v>0</v>
      </c>
      <c r="AA51" s="17">
        <f t="shared" si="14"/>
        <v>0</v>
      </c>
    </row>
    <row r="52" spans="1:27">
      <c r="A52" s="16">
        <v>45</v>
      </c>
      <c r="B52" s="2">
        <f>IF($B$4="上水道",IF($B$2&lt;=20,LOOKUP(A52,単価明細!A:A,単価明細!B:B),LOOKUP(A52,単価明細!A:A,単価明細!F:F)),IF($B$2&lt;=20,LOOKUP(A52,単価明細!A:A,単価明細!B:B),LOOKUP(A52,単価明細!A:A,単価明細!F:F))+10)</f>
        <v>170</v>
      </c>
      <c r="C52" s="3">
        <f>IF($B$4="上水道",IF($B$2&lt;=20,LOOKUP(A52,単価明細!A:A,単価明細!C:C),LOOKUP(A52,単価明細!A:A,単価明細!G:G)),IF($B$2&lt;=20,LOOKUP(A52,単価明細!A:A,単価明細!C:C),LOOKUP(A52,単価明細!A:A,単価明細!G:G))+300)</f>
        <v>1300</v>
      </c>
      <c r="D52" s="3">
        <f t="shared" si="15"/>
        <v>5750</v>
      </c>
      <c r="E52" s="3">
        <f>LOOKUP($B$2,単価明細!J:J,単価明細!K:K)</f>
        <v>60</v>
      </c>
      <c r="F52" s="3">
        <f t="shared" si="0"/>
        <v>710</v>
      </c>
      <c r="G52" s="4">
        <f t="shared" si="1"/>
        <v>7820</v>
      </c>
      <c r="H52" s="2">
        <v>180</v>
      </c>
      <c r="I52" s="3">
        <v>1000</v>
      </c>
      <c r="J52" s="3">
        <f t="shared" si="16"/>
        <v>6100</v>
      </c>
      <c r="K52" s="3">
        <f t="shared" si="2"/>
        <v>710</v>
      </c>
      <c r="L52" s="4">
        <f t="shared" si="3"/>
        <v>7810</v>
      </c>
      <c r="M52" s="3">
        <f t="shared" si="4"/>
        <v>45</v>
      </c>
      <c r="N52" s="3">
        <f>IF($B$1=1,B52,LOOKUP(M52,単価明細!A:A,単価明細!B:B)*B$1)</f>
        <v>170</v>
      </c>
      <c r="O52" s="3">
        <f t="shared" si="5"/>
        <v>1300</v>
      </c>
      <c r="P52" s="3">
        <f t="shared" si="17"/>
        <v>5750</v>
      </c>
      <c r="Q52" s="3">
        <f>LOOKUP($B$2,単価明細!J:J,単価明細!K:K)</f>
        <v>60</v>
      </c>
      <c r="R52" s="3">
        <f t="shared" si="6"/>
        <v>710</v>
      </c>
      <c r="S52" s="3">
        <f t="shared" si="7"/>
        <v>7820</v>
      </c>
      <c r="T52" s="8">
        <f t="shared" si="8"/>
        <v>0</v>
      </c>
      <c r="U52" s="3">
        <f t="shared" si="9"/>
        <v>180</v>
      </c>
      <c r="V52" s="3">
        <f t="shared" si="10"/>
        <v>1000</v>
      </c>
      <c r="W52" s="3">
        <f t="shared" si="18"/>
        <v>6100</v>
      </c>
      <c r="X52" s="3">
        <f t="shared" si="11"/>
        <v>710</v>
      </c>
      <c r="Y52" s="3">
        <f t="shared" si="12"/>
        <v>7810</v>
      </c>
      <c r="Z52" s="8">
        <f t="shared" si="13"/>
        <v>0</v>
      </c>
      <c r="AA52" s="17">
        <f t="shared" si="14"/>
        <v>0</v>
      </c>
    </row>
    <row r="53" spans="1:27">
      <c r="A53" s="16">
        <v>46</v>
      </c>
      <c r="B53" s="2">
        <f>IF($B$4="上水道",IF($B$2&lt;=20,LOOKUP(A53,単価明細!A:A,単価明細!B:B),LOOKUP(A53,単価明細!A:A,単価明細!F:F)),IF($B$2&lt;=20,LOOKUP(A53,単価明細!A:A,単価明細!B:B),LOOKUP(A53,単価明細!A:A,単価明細!F:F))+10)</f>
        <v>170</v>
      </c>
      <c r="C53" s="3">
        <f>IF($B$4="上水道",IF($B$2&lt;=20,LOOKUP(A53,単価明細!A:A,単価明細!C:C),LOOKUP(A53,単価明細!A:A,単価明細!G:G)),IF($B$2&lt;=20,LOOKUP(A53,単価明細!A:A,単価明細!C:C),LOOKUP(A53,単価明細!A:A,単価明細!G:G))+300)</f>
        <v>1300</v>
      </c>
      <c r="D53" s="3">
        <f t="shared" si="15"/>
        <v>5920</v>
      </c>
      <c r="E53" s="3">
        <f>LOOKUP($B$2,単価明細!J:J,単価明細!K:K)</f>
        <v>60</v>
      </c>
      <c r="F53" s="3">
        <f t="shared" si="0"/>
        <v>720</v>
      </c>
      <c r="G53" s="4">
        <f t="shared" si="1"/>
        <v>8000</v>
      </c>
      <c r="H53" s="2">
        <v>180</v>
      </c>
      <c r="I53" s="3">
        <v>1000</v>
      </c>
      <c r="J53" s="3">
        <f t="shared" si="16"/>
        <v>6280</v>
      </c>
      <c r="K53" s="3">
        <f t="shared" si="2"/>
        <v>720</v>
      </c>
      <c r="L53" s="4">
        <f t="shared" si="3"/>
        <v>8000</v>
      </c>
      <c r="M53" s="3">
        <f t="shared" si="4"/>
        <v>46</v>
      </c>
      <c r="N53" s="3">
        <f>IF($B$1=1,B53,LOOKUP(M53,単価明細!A:A,単価明細!B:B)*B$1)</f>
        <v>170</v>
      </c>
      <c r="O53" s="3">
        <f t="shared" si="5"/>
        <v>1300</v>
      </c>
      <c r="P53" s="3">
        <f t="shared" si="17"/>
        <v>5920</v>
      </c>
      <c r="Q53" s="3">
        <f>LOOKUP($B$2,単価明細!J:J,単価明細!K:K)</f>
        <v>60</v>
      </c>
      <c r="R53" s="3">
        <f t="shared" si="6"/>
        <v>720</v>
      </c>
      <c r="S53" s="3">
        <f t="shared" si="7"/>
        <v>8000</v>
      </c>
      <c r="T53" s="8">
        <f t="shared" si="8"/>
        <v>0</v>
      </c>
      <c r="U53" s="3">
        <f t="shared" si="9"/>
        <v>180</v>
      </c>
      <c r="V53" s="3">
        <f t="shared" si="10"/>
        <v>1000</v>
      </c>
      <c r="W53" s="3">
        <f t="shared" si="18"/>
        <v>6280</v>
      </c>
      <c r="X53" s="3">
        <f t="shared" si="11"/>
        <v>720</v>
      </c>
      <c r="Y53" s="3">
        <f t="shared" si="12"/>
        <v>8000</v>
      </c>
      <c r="Z53" s="8">
        <f t="shared" si="13"/>
        <v>0</v>
      </c>
      <c r="AA53" s="17">
        <f t="shared" si="14"/>
        <v>0</v>
      </c>
    </row>
    <row r="54" spans="1:27">
      <c r="A54" s="16">
        <v>47</v>
      </c>
      <c r="B54" s="2">
        <f>IF($B$4="上水道",IF($B$2&lt;=20,LOOKUP(A54,単価明細!A:A,単価明細!B:B),LOOKUP(A54,単価明細!A:A,単価明細!F:F)),IF($B$2&lt;=20,LOOKUP(A54,単価明細!A:A,単価明細!B:B),LOOKUP(A54,単価明細!A:A,単価明細!F:F))+10)</f>
        <v>170</v>
      </c>
      <c r="C54" s="3">
        <f>IF($B$4="上水道",IF($B$2&lt;=20,LOOKUP(A54,単価明細!A:A,単価明細!C:C),LOOKUP(A54,単価明細!A:A,単価明細!G:G)),IF($B$2&lt;=20,LOOKUP(A54,単価明細!A:A,単価明細!C:C),LOOKUP(A54,単価明細!A:A,単価明細!G:G))+300)</f>
        <v>1300</v>
      </c>
      <c r="D54" s="3">
        <f t="shared" si="15"/>
        <v>6090</v>
      </c>
      <c r="E54" s="3">
        <f>LOOKUP($B$2,単価明細!J:J,単価明細!K:K)</f>
        <v>60</v>
      </c>
      <c r="F54" s="3">
        <f t="shared" si="0"/>
        <v>740</v>
      </c>
      <c r="G54" s="4">
        <f t="shared" si="1"/>
        <v>8190</v>
      </c>
      <c r="H54" s="2">
        <v>180</v>
      </c>
      <c r="I54" s="3">
        <v>1000</v>
      </c>
      <c r="J54" s="3">
        <f t="shared" si="16"/>
        <v>6460</v>
      </c>
      <c r="K54" s="3">
        <f t="shared" si="2"/>
        <v>740</v>
      </c>
      <c r="L54" s="4">
        <f t="shared" si="3"/>
        <v>8200</v>
      </c>
      <c r="M54" s="3">
        <f t="shared" si="4"/>
        <v>47</v>
      </c>
      <c r="N54" s="3">
        <f>IF($B$1=1,B54,LOOKUP(M54,単価明細!A:A,単価明細!B:B)*B$1)</f>
        <v>170</v>
      </c>
      <c r="O54" s="3">
        <f t="shared" si="5"/>
        <v>1300</v>
      </c>
      <c r="P54" s="3">
        <f t="shared" si="17"/>
        <v>6090</v>
      </c>
      <c r="Q54" s="3">
        <f>LOOKUP($B$2,単価明細!J:J,単価明細!K:K)</f>
        <v>60</v>
      </c>
      <c r="R54" s="3">
        <f t="shared" si="6"/>
        <v>740</v>
      </c>
      <c r="S54" s="3">
        <f t="shared" si="7"/>
        <v>8190</v>
      </c>
      <c r="T54" s="8">
        <f t="shared" si="8"/>
        <v>0</v>
      </c>
      <c r="U54" s="3">
        <f t="shared" si="9"/>
        <v>180</v>
      </c>
      <c r="V54" s="3">
        <f t="shared" si="10"/>
        <v>1000</v>
      </c>
      <c r="W54" s="3">
        <f t="shared" si="18"/>
        <v>6460</v>
      </c>
      <c r="X54" s="3">
        <f t="shared" si="11"/>
        <v>740</v>
      </c>
      <c r="Y54" s="3">
        <f t="shared" si="12"/>
        <v>8200</v>
      </c>
      <c r="Z54" s="8">
        <f t="shared" si="13"/>
        <v>0</v>
      </c>
      <c r="AA54" s="17">
        <f t="shared" si="14"/>
        <v>0</v>
      </c>
    </row>
    <row r="55" spans="1:27">
      <c r="A55" s="16">
        <v>48</v>
      </c>
      <c r="B55" s="2">
        <f>IF($B$4="上水道",IF($B$2&lt;=20,LOOKUP(A55,単価明細!A:A,単価明細!B:B),LOOKUP(A55,単価明細!A:A,単価明細!F:F)),IF($B$2&lt;=20,LOOKUP(A55,単価明細!A:A,単価明細!B:B),LOOKUP(A55,単価明細!A:A,単価明細!F:F))+10)</f>
        <v>170</v>
      </c>
      <c r="C55" s="3">
        <f>IF($B$4="上水道",IF($B$2&lt;=20,LOOKUP(A55,単価明細!A:A,単価明細!C:C),LOOKUP(A55,単価明細!A:A,単価明細!G:G)),IF($B$2&lt;=20,LOOKUP(A55,単価明細!A:A,単価明細!C:C),LOOKUP(A55,単価明細!A:A,単価明細!G:G))+300)</f>
        <v>1300</v>
      </c>
      <c r="D55" s="3">
        <f t="shared" si="15"/>
        <v>6260</v>
      </c>
      <c r="E55" s="3">
        <f>LOOKUP($B$2,単価明細!J:J,単価明細!K:K)</f>
        <v>60</v>
      </c>
      <c r="F55" s="3">
        <f t="shared" si="0"/>
        <v>760</v>
      </c>
      <c r="G55" s="4">
        <f t="shared" si="1"/>
        <v>8380</v>
      </c>
      <c r="H55" s="2">
        <v>180</v>
      </c>
      <c r="I55" s="3">
        <v>1000</v>
      </c>
      <c r="J55" s="3">
        <f t="shared" si="16"/>
        <v>6640</v>
      </c>
      <c r="K55" s="3">
        <f t="shared" si="2"/>
        <v>760</v>
      </c>
      <c r="L55" s="4">
        <f t="shared" si="3"/>
        <v>8400</v>
      </c>
      <c r="M55" s="3">
        <f t="shared" si="4"/>
        <v>48</v>
      </c>
      <c r="N55" s="3">
        <f>IF($B$1=1,B55,LOOKUP(M55,単価明細!A:A,単価明細!B:B)*B$1)</f>
        <v>170</v>
      </c>
      <c r="O55" s="3">
        <f t="shared" si="5"/>
        <v>1300</v>
      </c>
      <c r="P55" s="3">
        <f t="shared" si="17"/>
        <v>6260</v>
      </c>
      <c r="Q55" s="3">
        <f>LOOKUP($B$2,単価明細!J:J,単価明細!K:K)</f>
        <v>60</v>
      </c>
      <c r="R55" s="3">
        <f t="shared" si="6"/>
        <v>760</v>
      </c>
      <c r="S55" s="3">
        <f t="shared" si="7"/>
        <v>8380</v>
      </c>
      <c r="T55" s="8">
        <f t="shared" si="8"/>
        <v>0</v>
      </c>
      <c r="U55" s="3">
        <f t="shared" si="9"/>
        <v>180</v>
      </c>
      <c r="V55" s="3">
        <f t="shared" si="10"/>
        <v>1000</v>
      </c>
      <c r="W55" s="3">
        <f t="shared" si="18"/>
        <v>6640</v>
      </c>
      <c r="X55" s="3">
        <f t="shared" si="11"/>
        <v>760</v>
      </c>
      <c r="Y55" s="3">
        <f t="shared" si="12"/>
        <v>8400</v>
      </c>
      <c r="Z55" s="8">
        <f t="shared" si="13"/>
        <v>0</v>
      </c>
      <c r="AA55" s="17">
        <f t="shared" si="14"/>
        <v>0</v>
      </c>
    </row>
    <row r="56" spans="1:27">
      <c r="A56" s="16">
        <v>49</v>
      </c>
      <c r="B56" s="2">
        <f>IF($B$4="上水道",IF($B$2&lt;=20,LOOKUP(A56,単価明細!A:A,単価明細!B:B),LOOKUP(A56,単価明細!A:A,単価明細!F:F)),IF($B$2&lt;=20,LOOKUP(A56,単価明細!A:A,単価明細!B:B),LOOKUP(A56,単価明細!A:A,単価明細!F:F))+10)</f>
        <v>170</v>
      </c>
      <c r="C56" s="3">
        <f>IF($B$4="上水道",IF($B$2&lt;=20,LOOKUP(A56,単価明細!A:A,単価明細!C:C),LOOKUP(A56,単価明細!A:A,単価明細!G:G)),IF($B$2&lt;=20,LOOKUP(A56,単価明細!A:A,単価明細!C:C),LOOKUP(A56,単価明細!A:A,単価明細!G:G))+300)</f>
        <v>1300</v>
      </c>
      <c r="D56" s="3">
        <f t="shared" si="15"/>
        <v>6430</v>
      </c>
      <c r="E56" s="3">
        <f>LOOKUP($B$2,単価明細!J:J,単価明細!K:K)</f>
        <v>60</v>
      </c>
      <c r="F56" s="3">
        <f t="shared" si="0"/>
        <v>770</v>
      </c>
      <c r="G56" s="4">
        <f t="shared" si="1"/>
        <v>8560</v>
      </c>
      <c r="H56" s="2">
        <v>180</v>
      </c>
      <c r="I56" s="3">
        <v>1000</v>
      </c>
      <c r="J56" s="3">
        <f t="shared" si="16"/>
        <v>6820</v>
      </c>
      <c r="K56" s="3">
        <f t="shared" si="2"/>
        <v>780</v>
      </c>
      <c r="L56" s="4">
        <f t="shared" si="3"/>
        <v>8600</v>
      </c>
      <c r="M56" s="3">
        <f t="shared" si="4"/>
        <v>49</v>
      </c>
      <c r="N56" s="3">
        <f>IF($B$1=1,B56,LOOKUP(M56,単価明細!A:A,単価明細!B:B)*B$1)</f>
        <v>170</v>
      </c>
      <c r="O56" s="3">
        <f t="shared" si="5"/>
        <v>1300</v>
      </c>
      <c r="P56" s="3">
        <f t="shared" si="17"/>
        <v>6430</v>
      </c>
      <c r="Q56" s="3">
        <f>LOOKUP($B$2,単価明細!J:J,単価明細!K:K)</f>
        <v>60</v>
      </c>
      <c r="R56" s="3">
        <f t="shared" si="6"/>
        <v>770</v>
      </c>
      <c r="S56" s="3">
        <f t="shared" si="7"/>
        <v>8560</v>
      </c>
      <c r="T56" s="8">
        <f t="shared" si="8"/>
        <v>0</v>
      </c>
      <c r="U56" s="3">
        <f t="shared" si="9"/>
        <v>180</v>
      </c>
      <c r="V56" s="3">
        <f t="shared" si="10"/>
        <v>1000</v>
      </c>
      <c r="W56" s="3">
        <f t="shared" si="18"/>
        <v>6820</v>
      </c>
      <c r="X56" s="3">
        <f t="shared" si="11"/>
        <v>780</v>
      </c>
      <c r="Y56" s="3">
        <f t="shared" si="12"/>
        <v>8600</v>
      </c>
      <c r="Z56" s="8">
        <f t="shared" si="13"/>
        <v>0</v>
      </c>
      <c r="AA56" s="17">
        <f t="shared" si="14"/>
        <v>0</v>
      </c>
    </row>
    <row r="57" spans="1:27">
      <c r="A57" s="16">
        <v>50</v>
      </c>
      <c r="B57" s="2">
        <f>IF($B$4="上水道",IF($B$2&lt;=20,LOOKUP(A57,単価明細!A:A,単価明細!B:B),LOOKUP(A57,単価明細!A:A,単価明細!F:F)),IF($B$2&lt;=20,LOOKUP(A57,単価明細!A:A,単価明細!B:B),LOOKUP(A57,単価明細!A:A,単価明細!F:F))+10)</f>
        <v>170</v>
      </c>
      <c r="C57" s="3">
        <f>IF($B$4="上水道",IF($B$2&lt;=20,LOOKUP(A57,単価明細!A:A,単価明細!C:C),LOOKUP(A57,単価明細!A:A,単価明細!G:G)),IF($B$2&lt;=20,LOOKUP(A57,単価明細!A:A,単価明細!C:C),LOOKUP(A57,単価明細!A:A,単価明細!G:G))+300)</f>
        <v>1300</v>
      </c>
      <c r="D57" s="3">
        <f t="shared" si="15"/>
        <v>6600</v>
      </c>
      <c r="E57" s="3">
        <f>LOOKUP($B$2,単価明細!J:J,単価明細!K:K)</f>
        <v>60</v>
      </c>
      <c r="F57" s="3">
        <f t="shared" si="0"/>
        <v>790</v>
      </c>
      <c r="G57" s="4">
        <f t="shared" si="1"/>
        <v>8750</v>
      </c>
      <c r="H57" s="2">
        <v>180</v>
      </c>
      <c r="I57" s="3">
        <v>1000</v>
      </c>
      <c r="J57" s="3">
        <f t="shared" si="16"/>
        <v>7000</v>
      </c>
      <c r="K57" s="3">
        <f t="shared" si="2"/>
        <v>800</v>
      </c>
      <c r="L57" s="4">
        <f t="shared" si="3"/>
        <v>8800</v>
      </c>
      <c r="M57" s="3">
        <f t="shared" si="4"/>
        <v>50</v>
      </c>
      <c r="N57" s="3">
        <f>IF($B$1=1,B57,LOOKUP(M57,単価明細!A:A,単価明細!B:B)*B$1)</f>
        <v>170</v>
      </c>
      <c r="O57" s="3">
        <f t="shared" si="5"/>
        <v>1300</v>
      </c>
      <c r="P57" s="3">
        <f t="shared" si="17"/>
        <v>6600</v>
      </c>
      <c r="Q57" s="3">
        <f>LOOKUP($B$2,単価明細!J:J,単価明細!K:K)</f>
        <v>60</v>
      </c>
      <c r="R57" s="3">
        <f t="shared" si="6"/>
        <v>790</v>
      </c>
      <c r="S57" s="3">
        <f t="shared" si="7"/>
        <v>8750</v>
      </c>
      <c r="T57" s="8">
        <f t="shared" si="8"/>
        <v>0</v>
      </c>
      <c r="U57" s="3">
        <f t="shared" si="9"/>
        <v>180</v>
      </c>
      <c r="V57" s="3">
        <f t="shared" si="10"/>
        <v>1000</v>
      </c>
      <c r="W57" s="3">
        <f t="shared" si="18"/>
        <v>7000</v>
      </c>
      <c r="X57" s="3">
        <f t="shared" si="11"/>
        <v>800</v>
      </c>
      <c r="Y57" s="3">
        <f t="shared" si="12"/>
        <v>8800</v>
      </c>
      <c r="Z57" s="8">
        <f t="shared" si="13"/>
        <v>0</v>
      </c>
      <c r="AA57" s="17">
        <f t="shared" si="14"/>
        <v>0</v>
      </c>
    </row>
    <row r="58" spans="1:27">
      <c r="A58" s="16">
        <v>51</v>
      </c>
      <c r="B58" s="2">
        <f>IF($B$4="上水道",IF($B$2&lt;=20,LOOKUP(A58,単価明細!A:A,単価明細!B:B),LOOKUP(A58,単価明細!A:A,単価明細!F:F)),IF($B$2&lt;=20,LOOKUP(A58,単価明細!A:A,単価明細!B:B),LOOKUP(A58,単価明細!A:A,単価明細!F:F))+10)</f>
        <v>170</v>
      </c>
      <c r="C58" s="3">
        <f>IF($B$4="上水道",IF($B$2&lt;=20,LOOKUP(A58,単価明細!A:A,単価明細!C:C),LOOKUP(A58,単価明細!A:A,単価明細!G:G)),IF($B$2&lt;=20,LOOKUP(A58,単価明細!A:A,単価明細!C:C),LOOKUP(A58,単価明細!A:A,単価明細!G:G))+300)</f>
        <v>1300</v>
      </c>
      <c r="D58" s="3">
        <f t="shared" si="15"/>
        <v>6770</v>
      </c>
      <c r="E58" s="3">
        <f>LOOKUP($B$2,単価明細!J:J,単価明細!K:K)</f>
        <v>60</v>
      </c>
      <c r="F58" s="3">
        <f t="shared" si="0"/>
        <v>810</v>
      </c>
      <c r="G58" s="4">
        <f t="shared" si="1"/>
        <v>8940</v>
      </c>
      <c r="H58" s="2">
        <v>200</v>
      </c>
      <c r="I58" s="3">
        <v>1000</v>
      </c>
      <c r="J58" s="3">
        <f t="shared" si="16"/>
        <v>7200</v>
      </c>
      <c r="K58" s="3">
        <f t="shared" si="2"/>
        <v>820</v>
      </c>
      <c r="L58" s="4">
        <f t="shared" si="3"/>
        <v>9020</v>
      </c>
      <c r="M58" s="3">
        <f t="shared" si="4"/>
        <v>51</v>
      </c>
      <c r="N58" s="3">
        <f>IF($B$1=1,B58,LOOKUP(M58,単価明細!A:A,単価明細!B:B)*B$1)</f>
        <v>170</v>
      </c>
      <c r="O58" s="3">
        <f t="shared" si="5"/>
        <v>1300</v>
      </c>
      <c r="P58" s="3">
        <f t="shared" si="17"/>
        <v>6770</v>
      </c>
      <c r="Q58" s="3">
        <f>LOOKUP($B$2,単価明細!J:J,単価明細!K:K)</f>
        <v>60</v>
      </c>
      <c r="R58" s="3">
        <f t="shared" si="6"/>
        <v>810</v>
      </c>
      <c r="S58" s="3">
        <f t="shared" si="7"/>
        <v>8940</v>
      </c>
      <c r="T58" s="8">
        <f t="shared" si="8"/>
        <v>0</v>
      </c>
      <c r="U58" s="3">
        <f t="shared" si="9"/>
        <v>200</v>
      </c>
      <c r="V58" s="3">
        <f t="shared" si="10"/>
        <v>1000</v>
      </c>
      <c r="W58" s="3">
        <f t="shared" si="18"/>
        <v>7200</v>
      </c>
      <c r="X58" s="3">
        <f t="shared" si="11"/>
        <v>820</v>
      </c>
      <c r="Y58" s="3">
        <f t="shared" si="12"/>
        <v>9020</v>
      </c>
      <c r="Z58" s="8">
        <f t="shared" si="13"/>
        <v>0</v>
      </c>
      <c r="AA58" s="17">
        <f t="shared" si="14"/>
        <v>0</v>
      </c>
    </row>
    <row r="59" spans="1:27">
      <c r="A59" s="16">
        <v>52</v>
      </c>
      <c r="B59" s="2">
        <f>IF($B$4="上水道",IF($B$2&lt;=20,LOOKUP(A59,単価明細!A:A,単価明細!B:B),LOOKUP(A59,単価明細!A:A,単価明細!F:F)),IF($B$2&lt;=20,LOOKUP(A59,単価明細!A:A,単価明細!B:B),LOOKUP(A59,単価明細!A:A,単価明細!F:F))+10)</f>
        <v>170</v>
      </c>
      <c r="C59" s="3">
        <f>IF($B$4="上水道",IF($B$2&lt;=20,LOOKUP(A59,単価明細!A:A,単価明細!C:C),LOOKUP(A59,単価明細!A:A,単価明細!G:G)),IF($B$2&lt;=20,LOOKUP(A59,単価明細!A:A,単価明細!C:C),LOOKUP(A59,単価明細!A:A,単価明細!G:G))+300)</f>
        <v>1300</v>
      </c>
      <c r="D59" s="3">
        <f t="shared" si="15"/>
        <v>6940</v>
      </c>
      <c r="E59" s="3">
        <f>LOOKUP($B$2,単価明細!J:J,単価明細!K:K)</f>
        <v>60</v>
      </c>
      <c r="F59" s="3">
        <f t="shared" si="0"/>
        <v>830</v>
      </c>
      <c r="G59" s="4">
        <f t="shared" si="1"/>
        <v>9130</v>
      </c>
      <c r="H59" s="2">
        <v>200</v>
      </c>
      <c r="I59" s="3">
        <v>1000</v>
      </c>
      <c r="J59" s="3">
        <f t="shared" si="16"/>
        <v>7400</v>
      </c>
      <c r="K59" s="3">
        <f t="shared" si="2"/>
        <v>840</v>
      </c>
      <c r="L59" s="4">
        <f t="shared" si="3"/>
        <v>9240</v>
      </c>
      <c r="M59" s="3">
        <f t="shared" si="4"/>
        <v>52</v>
      </c>
      <c r="N59" s="3">
        <f>IF($B$1=1,B59,LOOKUP(M59,単価明細!A:A,単価明細!B:B)*B$1)</f>
        <v>170</v>
      </c>
      <c r="O59" s="3">
        <f t="shared" si="5"/>
        <v>1300</v>
      </c>
      <c r="P59" s="3">
        <f t="shared" si="17"/>
        <v>6940</v>
      </c>
      <c r="Q59" s="3">
        <f>LOOKUP($B$2,単価明細!J:J,単価明細!K:K)</f>
        <v>60</v>
      </c>
      <c r="R59" s="3">
        <f t="shared" si="6"/>
        <v>830</v>
      </c>
      <c r="S59" s="3">
        <f t="shared" si="7"/>
        <v>9130</v>
      </c>
      <c r="T59" s="8">
        <f t="shared" si="8"/>
        <v>0</v>
      </c>
      <c r="U59" s="3">
        <f t="shared" si="9"/>
        <v>200</v>
      </c>
      <c r="V59" s="3">
        <f t="shared" si="10"/>
        <v>1000</v>
      </c>
      <c r="W59" s="3">
        <f t="shared" si="18"/>
        <v>7400</v>
      </c>
      <c r="X59" s="3">
        <f t="shared" si="11"/>
        <v>840</v>
      </c>
      <c r="Y59" s="3">
        <f t="shared" si="12"/>
        <v>9240</v>
      </c>
      <c r="Z59" s="8">
        <f t="shared" si="13"/>
        <v>0</v>
      </c>
      <c r="AA59" s="17">
        <f t="shared" si="14"/>
        <v>0</v>
      </c>
    </row>
    <row r="60" spans="1:27">
      <c r="A60" s="16">
        <v>53</v>
      </c>
      <c r="B60" s="2">
        <f>IF($B$4="上水道",IF($B$2&lt;=20,LOOKUP(A60,単価明細!A:A,単価明細!B:B),LOOKUP(A60,単価明細!A:A,単価明細!F:F)),IF($B$2&lt;=20,LOOKUP(A60,単価明細!A:A,単価明細!B:B),LOOKUP(A60,単価明細!A:A,単価明細!F:F))+10)</f>
        <v>170</v>
      </c>
      <c r="C60" s="3">
        <f>IF($B$4="上水道",IF($B$2&lt;=20,LOOKUP(A60,単価明細!A:A,単価明細!C:C),LOOKUP(A60,単価明細!A:A,単価明細!G:G)),IF($B$2&lt;=20,LOOKUP(A60,単価明細!A:A,単価明細!C:C),LOOKUP(A60,単価明細!A:A,単価明細!G:G))+300)</f>
        <v>1300</v>
      </c>
      <c r="D60" s="3">
        <f t="shared" si="15"/>
        <v>7110</v>
      </c>
      <c r="E60" s="3">
        <f>LOOKUP($B$2,単価明細!J:J,単価明細!K:K)</f>
        <v>60</v>
      </c>
      <c r="F60" s="3">
        <f t="shared" si="0"/>
        <v>840</v>
      </c>
      <c r="G60" s="4">
        <f t="shared" si="1"/>
        <v>9310</v>
      </c>
      <c r="H60" s="2">
        <v>200</v>
      </c>
      <c r="I60" s="3">
        <v>1000</v>
      </c>
      <c r="J60" s="3">
        <f t="shared" si="16"/>
        <v>7600</v>
      </c>
      <c r="K60" s="3">
        <f t="shared" si="2"/>
        <v>860</v>
      </c>
      <c r="L60" s="4">
        <f t="shared" si="3"/>
        <v>9460</v>
      </c>
      <c r="M60" s="3">
        <f t="shared" si="4"/>
        <v>53</v>
      </c>
      <c r="N60" s="3">
        <f>IF($B$1=1,B60,LOOKUP(M60,単価明細!A:A,単価明細!B:B)*B$1)</f>
        <v>170</v>
      </c>
      <c r="O60" s="3">
        <f t="shared" si="5"/>
        <v>1300</v>
      </c>
      <c r="P60" s="3">
        <f t="shared" si="17"/>
        <v>7110</v>
      </c>
      <c r="Q60" s="3">
        <f>LOOKUP($B$2,単価明細!J:J,単価明細!K:K)</f>
        <v>60</v>
      </c>
      <c r="R60" s="3">
        <f t="shared" si="6"/>
        <v>840</v>
      </c>
      <c r="S60" s="3">
        <f t="shared" si="7"/>
        <v>9310</v>
      </c>
      <c r="T60" s="8">
        <f t="shared" si="8"/>
        <v>0</v>
      </c>
      <c r="U60" s="3">
        <f t="shared" si="9"/>
        <v>200</v>
      </c>
      <c r="V60" s="3">
        <f t="shared" si="10"/>
        <v>1000</v>
      </c>
      <c r="W60" s="3">
        <f t="shared" si="18"/>
        <v>7600</v>
      </c>
      <c r="X60" s="3">
        <f t="shared" si="11"/>
        <v>860</v>
      </c>
      <c r="Y60" s="3">
        <f t="shared" si="12"/>
        <v>9460</v>
      </c>
      <c r="Z60" s="8">
        <f t="shared" si="13"/>
        <v>0</v>
      </c>
      <c r="AA60" s="17">
        <f t="shared" si="14"/>
        <v>0</v>
      </c>
    </row>
    <row r="61" spans="1:27">
      <c r="A61" s="16">
        <v>54</v>
      </c>
      <c r="B61" s="2">
        <f>IF($B$4="上水道",IF($B$2&lt;=20,LOOKUP(A61,単価明細!A:A,単価明細!B:B),LOOKUP(A61,単価明細!A:A,単価明細!F:F)),IF($B$2&lt;=20,LOOKUP(A61,単価明細!A:A,単価明細!B:B),LOOKUP(A61,単価明細!A:A,単価明細!F:F))+10)</f>
        <v>170</v>
      </c>
      <c r="C61" s="3">
        <f>IF($B$4="上水道",IF($B$2&lt;=20,LOOKUP(A61,単価明細!A:A,単価明細!C:C),LOOKUP(A61,単価明細!A:A,単価明細!G:G)),IF($B$2&lt;=20,LOOKUP(A61,単価明細!A:A,単価明細!C:C),LOOKUP(A61,単価明細!A:A,単価明細!G:G))+300)</f>
        <v>1300</v>
      </c>
      <c r="D61" s="3">
        <f t="shared" si="15"/>
        <v>7280</v>
      </c>
      <c r="E61" s="3">
        <f>LOOKUP($B$2,単価明細!J:J,単価明細!K:K)</f>
        <v>60</v>
      </c>
      <c r="F61" s="3">
        <f t="shared" si="0"/>
        <v>860</v>
      </c>
      <c r="G61" s="4">
        <f t="shared" si="1"/>
        <v>9500</v>
      </c>
      <c r="H61" s="2">
        <v>200</v>
      </c>
      <c r="I61" s="3">
        <v>1000</v>
      </c>
      <c r="J61" s="3">
        <f t="shared" si="16"/>
        <v>7800</v>
      </c>
      <c r="K61" s="3">
        <f t="shared" si="2"/>
        <v>880</v>
      </c>
      <c r="L61" s="4">
        <f t="shared" si="3"/>
        <v>9680</v>
      </c>
      <c r="M61" s="3">
        <f t="shared" si="4"/>
        <v>54</v>
      </c>
      <c r="N61" s="3">
        <f>IF($B$1=1,B61,LOOKUP(M61,単価明細!A:A,単価明細!B:B)*B$1)</f>
        <v>170</v>
      </c>
      <c r="O61" s="3">
        <f t="shared" si="5"/>
        <v>1300</v>
      </c>
      <c r="P61" s="3">
        <f t="shared" si="17"/>
        <v>7280</v>
      </c>
      <c r="Q61" s="3">
        <f>LOOKUP($B$2,単価明細!J:J,単価明細!K:K)</f>
        <v>60</v>
      </c>
      <c r="R61" s="3">
        <f t="shared" si="6"/>
        <v>860</v>
      </c>
      <c r="S61" s="3">
        <f t="shared" si="7"/>
        <v>9500</v>
      </c>
      <c r="T61" s="8">
        <f t="shared" si="8"/>
        <v>0</v>
      </c>
      <c r="U61" s="3">
        <f t="shared" si="9"/>
        <v>200</v>
      </c>
      <c r="V61" s="3">
        <f t="shared" si="10"/>
        <v>1000</v>
      </c>
      <c r="W61" s="3">
        <f t="shared" si="18"/>
        <v>7800</v>
      </c>
      <c r="X61" s="3">
        <f t="shared" si="11"/>
        <v>880</v>
      </c>
      <c r="Y61" s="3">
        <f t="shared" si="12"/>
        <v>9680</v>
      </c>
      <c r="Z61" s="8">
        <f t="shared" si="13"/>
        <v>0</v>
      </c>
      <c r="AA61" s="17">
        <f t="shared" si="14"/>
        <v>0</v>
      </c>
    </row>
    <row r="62" spans="1:27">
      <c r="A62" s="16">
        <v>55</v>
      </c>
      <c r="B62" s="2">
        <f>IF($B$4="上水道",IF($B$2&lt;=20,LOOKUP(A62,単価明細!A:A,単価明細!B:B),LOOKUP(A62,単価明細!A:A,単価明細!F:F)),IF($B$2&lt;=20,LOOKUP(A62,単価明細!A:A,単価明細!B:B),LOOKUP(A62,単価明細!A:A,単価明細!F:F))+10)</f>
        <v>170</v>
      </c>
      <c r="C62" s="3">
        <f>IF($B$4="上水道",IF($B$2&lt;=20,LOOKUP(A62,単価明細!A:A,単価明細!C:C),LOOKUP(A62,単価明細!A:A,単価明細!G:G)),IF($B$2&lt;=20,LOOKUP(A62,単価明細!A:A,単価明細!C:C),LOOKUP(A62,単価明細!A:A,単価明細!G:G))+300)</f>
        <v>1300</v>
      </c>
      <c r="D62" s="3">
        <f t="shared" si="15"/>
        <v>7450</v>
      </c>
      <c r="E62" s="3">
        <f>LOOKUP($B$2,単価明細!J:J,単価明細!K:K)</f>
        <v>60</v>
      </c>
      <c r="F62" s="3">
        <f t="shared" si="0"/>
        <v>880</v>
      </c>
      <c r="G62" s="4">
        <f t="shared" si="1"/>
        <v>9690</v>
      </c>
      <c r="H62" s="2">
        <v>200</v>
      </c>
      <c r="I62" s="3">
        <v>1000</v>
      </c>
      <c r="J62" s="3">
        <f t="shared" si="16"/>
        <v>8000</v>
      </c>
      <c r="K62" s="3">
        <f t="shared" si="2"/>
        <v>900</v>
      </c>
      <c r="L62" s="4">
        <f t="shared" si="3"/>
        <v>9900</v>
      </c>
      <c r="M62" s="3">
        <f t="shared" si="4"/>
        <v>55</v>
      </c>
      <c r="N62" s="3">
        <f>IF($B$1=1,B62,LOOKUP(M62,単価明細!A:A,単価明細!B:B)*B$1)</f>
        <v>170</v>
      </c>
      <c r="O62" s="3">
        <f t="shared" si="5"/>
        <v>1300</v>
      </c>
      <c r="P62" s="3">
        <f t="shared" si="17"/>
        <v>7450</v>
      </c>
      <c r="Q62" s="3">
        <f>LOOKUP($B$2,単価明細!J:J,単価明細!K:K)</f>
        <v>60</v>
      </c>
      <c r="R62" s="3">
        <f t="shared" si="6"/>
        <v>880</v>
      </c>
      <c r="S62" s="3">
        <f t="shared" si="7"/>
        <v>9690</v>
      </c>
      <c r="T62" s="8">
        <f t="shared" si="8"/>
        <v>0</v>
      </c>
      <c r="U62" s="3">
        <f t="shared" si="9"/>
        <v>200</v>
      </c>
      <c r="V62" s="3">
        <f t="shared" si="10"/>
        <v>1000</v>
      </c>
      <c r="W62" s="3">
        <f t="shared" si="18"/>
        <v>8000</v>
      </c>
      <c r="X62" s="3">
        <f t="shared" si="11"/>
        <v>900</v>
      </c>
      <c r="Y62" s="3">
        <f t="shared" si="12"/>
        <v>9900</v>
      </c>
      <c r="Z62" s="8">
        <f t="shared" si="13"/>
        <v>0</v>
      </c>
      <c r="AA62" s="17">
        <f t="shared" si="14"/>
        <v>0</v>
      </c>
    </row>
    <row r="63" spans="1:27">
      <c r="A63" s="16">
        <v>56</v>
      </c>
      <c r="B63" s="2">
        <f>IF($B$4="上水道",IF($B$2&lt;=20,LOOKUP(A63,単価明細!A:A,単価明細!B:B),LOOKUP(A63,単価明細!A:A,単価明細!F:F)),IF($B$2&lt;=20,LOOKUP(A63,単価明細!A:A,単価明細!B:B),LOOKUP(A63,単価明細!A:A,単価明細!F:F))+10)</f>
        <v>170</v>
      </c>
      <c r="C63" s="3">
        <f>IF($B$4="上水道",IF($B$2&lt;=20,LOOKUP(A63,単価明細!A:A,単価明細!C:C),LOOKUP(A63,単価明細!A:A,単価明細!G:G)),IF($B$2&lt;=20,LOOKUP(A63,単価明細!A:A,単価明細!C:C),LOOKUP(A63,単価明細!A:A,単価明細!G:G))+300)</f>
        <v>1300</v>
      </c>
      <c r="D63" s="3">
        <f t="shared" si="15"/>
        <v>7620</v>
      </c>
      <c r="E63" s="3">
        <f>LOOKUP($B$2,単価明細!J:J,単価明細!K:K)</f>
        <v>60</v>
      </c>
      <c r="F63" s="3">
        <f t="shared" si="0"/>
        <v>890</v>
      </c>
      <c r="G63" s="4">
        <f t="shared" si="1"/>
        <v>9870</v>
      </c>
      <c r="H63" s="2">
        <v>200</v>
      </c>
      <c r="I63" s="3">
        <v>1000</v>
      </c>
      <c r="J63" s="3">
        <f t="shared" si="16"/>
        <v>8200</v>
      </c>
      <c r="K63" s="3">
        <f t="shared" si="2"/>
        <v>920</v>
      </c>
      <c r="L63" s="4">
        <f t="shared" si="3"/>
        <v>10120</v>
      </c>
      <c r="M63" s="3">
        <f t="shared" si="4"/>
        <v>56</v>
      </c>
      <c r="N63" s="3">
        <f>IF($B$1=1,B63,LOOKUP(M63,単価明細!A:A,単価明細!B:B)*B$1)</f>
        <v>170</v>
      </c>
      <c r="O63" s="3">
        <f t="shared" si="5"/>
        <v>1300</v>
      </c>
      <c r="P63" s="3">
        <f t="shared" si="17"/>
        <v>7620</v>
      </c>
      <c r="Q63" s="3">
        <f>LOOKUP($B$2,単価明細!J:J,単価明細!K:K)</f>
        <v>60</v>
      </c>
      <c r="R63" s="3">
        <f t="shared" si="6"/>
        <v>890</v>
      </c>
      <c r="S63" s="3">
        <f t="shared" si="7"/>
        <v>9870</v>
      </c>
      <c r="T63" s="8">
        <f t="shared" si="8"/>
        <v>0</v>
      </c>
      <c r="U63" s="3">
        <f t="shared" si="9"/>
        <v>200</v>
      </c>
      <c r="V63" s="3">
        <f t="shared" si="10"/>
        <v>1000</v>
      </c>
      <c r="W63" s="3">
        <f t="shared" si="18"/>
        <v>8200</v>
      </c>
      <c r="X63" s="3">
        <f t="shared" si="11"/>
        <v>920</v>
      </c>
      <c r="Y63" s="3">
        <f t="shared" si="12"/>
        <v>10120</v>
      </c>
      <c r="Z63" s="8">
        <f t="shared" si="13"/>
        <v>0</v>
      </c>
      <c r="AA63" s="17">
        <f t="shared" si="14"/>
        <v>0</v>
      </c>
    </row>
    <row r="64" spans="1:27">
      <c r="A64" s="16">
        <v>57</v>
      </c>
      <c r="B64" s="2">
        <f>IF($B$4="上水道",IF($B$2&lt;=20,LOOKUP(A64,単価明細!A:A,単価明細!B:B),LOOKUP(A64,単価明細!A:A,単価明細!F:F)),IF($B$2&lt;=20,LOOKUP(A64,単価明細!A:A,単価明細!B:B),LOOKUP(A64,単価明細!A:A,単価明細!F:F))+10)</f>
        <v>170</v>
      </c>
      <c r="C64" s="3">
        <f>IF($B$4="上水道",IF($B$2&lt;=20,LOOKUP(A64,単価明細!A:A,単価明細!C:C),LOOKUP(A64,単価明細!A:A,単価明細!G:G)),IF($B$2&lt;=20,LOOKUP(A64,単価明細!A:A,単価明細!C:C),LOOKUP(A64,単価明細!A:A,単価明細!G:G))+300)</f>
        <v>1300</v>
      </c>
      <c r="D64" s="3">
        <f t="shared" si="15"/>
        <v>7790</v>
      </c>
      <c r="E64" s="3">
        <f>LOOKUP($B$2,単価明細!J:J,単価明細!K:K)</f>
        <v>60</v>
      </c>
      <c r="F64" s="3">
        <f t="shared" si="0"/>
        <v>910</v>
      </c>
      <c r="G64" s="4">
        <f t="shared" si="1"/>
        <v>10060</v>
      </c>
      <c r="H64" s="2">
        <v>200</v>
      </c>
      <c r="I64" s="3">
        <v>1000</v>
      </c>
      <c r="J64" s="3">
        <f t="shared" si="16"/>
        <v>8400</v>
      </c>
      <c r="K64" s="3">
        <f t="shared" si="2"/>
        <v>940</v>
      </c>
      <c r="L64" s="4">
        <f t="shared" si="3"/>
        <v>10340</v>
      </c>
      <c r="M64" s="3">
        <f t="shared" si="4"/>
        <v>57</v>
      </c>
      <c r="N64" s="3">
        <f>IF($B$1=1,B64,LOOKUP(M64,単価明細!A:A,単価明細!B:B)*B$1)</f>
        <v>170</v>
      </c>
      <c r="O64" s="3">
        <f t="shared" si="5"/>
        <v>1300</v>
      </c>
      <c r="P64" s="3">
        <f t="shared" si="17"/>
        <v>7790</v>
      </c>
      <c r="Q64" s="3">
        <f>LOOKUP($B$2,単価明細!J:J,単価明細!K:K)</f>
        <v>60</v>
      </c>
      <c r="R64" s="3">
        <f t="shared" si="6"/>
        <v>910</v>
      </c>
      <c r="S64" s="3">
        <f t="shared" si="7"/>
        <v>10060</v>
      </c>
      <c r="T64" s="8">
        <f t="shared" si="8"/>
        <v>0</v>
      </c>
      <c r="U64" s="3">
        <f t="shared" si="9"/>
        <v>200</v>
      </c>
      <c r="V64" s="3">
        <f t="shared" si="10"/>
        <v>1000</v>
      </c>
      <c r="W64" s="3">
        <f t="shared" si="18"/>
        <v>8400</v>
      </c>
      <c r="X64" s="3">
        <f t="shared" si="11"/>
        <v>940</v>
      </c>
      <c r="Y64" s="3">
        <f t="shared" si="12"/>
        <v>10340</v>
      </c>
      <c r="Z64" s="8">
        <f t="shared" si="13"/>
        <v>0</v>
      </c>
      <c r="AA64" s="17">
        <f t="shared" si="14"/>
        <v>0</v>
      </c>
    </row>
    <row r="65" spans="1:27">
      <c r="A65" s="16">
        <v>58</v>
      </c>
      <c r="B65" s="2">
        <f>IF($B$4="上水道",IF($B$2&lt;=20,LOOKUP(A65,単価明細!A:A,単価明細!B:B),LOOKUP(A65,単価明細!A:A,単価明細!F:F)),IF($B$2&lt;=20,LOOKUP(A65,単価明細!A:A,単価明細!B:B),LOOKUP(A65,単価明細!A:A,単価明細!F:F))+10)</f>
        <v>170</v>
      </c>
      <c r="C65" s="3">
        <f>IF($B$4="上水道",IF($B$2&lt;=20,LOOKUP(A65,単価明細!A:A,単価明細!C:C),LOOKUP(A65,単価明細!A:A,単価明細!G:G)),IF($B$2&lt;=20,LOOKUP(A65,単価明細!A:A,単価明細!C:C),LOOKUP(A65,単価明細!A:A,単価明細!G:G))+300)</f>
        <v>1300</v>
      </c>
      <c r="D65" s="3">
        <f t="shared" si="15"/>
        <v>7960</v>
      </c>
      <c r="E65" s="3">
        <f>LOOKUP($B$2,単価明細!J:J,単価明細!K:K)</f>
        <v>60</v>
      </c>
      <c r="F65" s="3">
        <f t="shared" si="0"/>
        <v>930</v>
      </c>
      <c r="G65" s="4">
        <f t="shared" si="1"/>
        <v>10250</v>
      </c>
      <c r="H65" s="2">
        <v>200</v>
      </c>
      <c r="I65" s="3">
        <v>1000</v>
      </c>
      <c r="J65" s="3">
        <f t="shared" si="16"/>
        <v>8600</v>
      </c>
      <c r="K65" s="3">
        <f t="shared" si="2"/>
        <v>960</v>
      </c>
      <c r="L65" s="4">
        <f t="shared" si="3"/>
        <v>10560</v>
      </c>
      <c r="M65" s="3">
        <f t="shared" si="4"/>
        <v>58</v>
      </c>
      <c r="N65" s="3">
        <f>IF($B$1=1,B65,LOOKUP(M65,単価明細!A:A,単価明細!B:B)*B$1)</f>
        <v>170</v>
      </c>
      <c r="O65" s="3">
        <f t="shared" si="5"/>
        <v>1300</v>
      </c>
      <c r="P65" s="3">
        <f t="shared" si="17"/>
        <v>7960</v>
      </c>
      <c r="Q65" s="3">
        <f>LOOKUP($B$2,単価明細!J:J,単価明細!K:K)</f>
        <v>60</v>
      </c>
      <c r="R65" s="3">
        <f t="shared" si="6"/>
        <v>930</v>
      </c>
      <c r="S65" s="3">
        <f t="shared" si="7"/>
        <v>10250</v>
      </c>
      <c r="T65" s="8">
        <f t="shared" si="8"/>
        <v>0</v>
      </c>
      <c r="U65" s="3">
        <f t="shared" si="9"/>
        <v>200</v>
      </c>
      <c r="V65" s="3">
        <f t="shared" si="10"/>
        <v>1000</v>
      </c>
      <c r="W65" s="3">
        <f t="shared" si="18"/>
        <v>8600</v>
      </c>
      <c r="X65" s="3">
        <f t="shared" si="11"/>
        <v>960</v>
      </c>
      <c r="Y65" s="3">
        <f t="shared" si="12"/>
        <v>10560</v>
      </c>
      <c r="Z65" s="8">
        <f t="shared" si="13"/>
        <v>0</v>
      </c>
      <c r="AA65" s="17">
        <f t="shared" si="14"/>
        <v>0</v>
      </c>
    </row>
    <row r="66" spans="1:27">
      <c r="A66" s="16">
        <v>59</v>
      </c>
      <c r="B66" s="2">
        <f>IF($B$4="上水道",IF($B$2&lt;=20,LOOKUP(A66,単価明細!A:A,単価明細!B:B),LOOKUP(A66,単価明細!A:A,単価明細!F:F)),IF($B$2&lt;=20,LOOKUP(A66,単価明細!A:A,単価明細!B:B),LOOKUP(A66,単価明細!A:A,単価明細!F:F))+10)</f>
        <v>170</v>
      </c>
      <c r="C66" s="3">
        <f>IF($B$4="上水道",IF($B$2&lt;=20,LOOKUP(A66,単価明細!A:A,単価明細!C:C),LOOKUP(A66,単価明細!A:A,単価明細!G:G)),IF($B$2&lt;=20,LOOKUP(A66,単価明細!A:A,単価明細!C:C),LOOKUP(A66,単価明細!A:A,単価明細!G:G))+300)</f>
        <v>1300</v>
      </c>
      <c r="D66" s="3">
        <f t="shared" si="15"/>
        <v>8130</v>
      </c>
      <c r="E66" s="3">
        <f>LOOKUP($B$2,単価明細!J:J,単価明細!K:K)</f>
        <v>60</v>
      </c>
      <c r="F66" s="3">
        <f t="shared" si="0"/>
        <v>940</v>
      </c>
      <c r="G66" s="4">
        <f t="shared" si="1"/>
        <v>10430</v>
      </c>
      <c r="H66" s="2">
        <v>200</v>
      </c>
      <c r="I66" s="3">
        <v>1000</v>
      </c>
      <c r="J66" s="3">
        <f t="shared" si="16"/>
        <v>8800</v>
      </c>
      <c r="K66" s="3">
        <f t="shared" si="2"/>
        <v>980</v>
      </c>
      <c r="L66" s="4">
        <f t="shared" si="3"/>
        <v>10780</v>
      </c>
      <c r="M66" s="3">
        <f t="shared" si="4"/>
        <v>59</v>
      </c>
      <c r="N66" s="3">
        <f>IF($B$1=1,B66,LOOKUP(M66,単価明細!A:A,単価明細!B:B)*B$1)</f>
        <v>170</v>
      </c>
      <c r="O66" s="3">
        <f t="shared" si="5"/>
        <v>1300</v>
      </c>
      <c r="P66" s="3">
        <f t="shared" si="17"/>
        <v>8130</v>
      </c>
      <c r="Q66" s="3">
        <f>LOOKUP($B$2,単価明細!J:J,単価明細!K:K)</f>
        <v>60</v>
      </c>
      <c r="R66" s="3">
        <f t="shared" si="6"/>
        <v>940</v>
      </c>
      <c r="S66" s="3">
        <f t="shared" si="7"/>
        <v>10430</v>
      </c>
      <c r="T66" s="8">
        <f t="shared" si="8"/>
        <v>0</v>
      </c>
      <c r="U66" s="3">
        <f t="shared" si="9"/>
        <v>200</v>
      </c>
      <c r="V66" s="3">
        <f t="shared" si="10"/>
        <v>1000</v>
      </c>
      <c r="W66" s="3">
        <f t="shared" si="18"/>
        <v>8800</v>
      </c>
      <c r="X66" s="3">
        <f t="shared" si="11"/>
        <v>980</v>
      </c>
      <c r="Y66" s="3">
        <f t="shared" si="12"/>
        <v>10780</v>
      </c>
      <c r="Z66" s="8">
        <f t="shared" si="13"/>
        <v>0</v>
      </c>
      <c r="AA66" s="17">
        <f t="shared" si="14"/>
        <v>0</v>
      </c>
    </row>
    <row r="67" spans="1:27">
      <c r="A67" s="16">
        <v>60</v>
      </c>
      <c r="B67" s="2">
        <f>IF($B$4="上水道",IF($B$2&lt;=20,LOOKUP(A67,単価明細!A:A,単価明細!B:B),LOOKUP(A67,単価明細!A:A,単価明細!F:F)),IF($B$2&lt;=20,LOOKUP(A67,単価明細!A:A,単価明細!B:B),LOOKUP(A67,単価明細!A:A,単価明細!F:F))+10)</f>
        <v>170</v>
      </c>
      <c r="C67" s="3">
        <f>IF($B$4="上水道",IF($B$2&lt;=20,LOOKUP(A67,単価明細!A:A,単価明細!C:C),LOOKUP(A67,単価明細!A:A,単価明細!G:G)),IF($B$2&lt;=20,LOOKUP(A67,単価明細!A:A,単価明細!C:C),LOOKUP(A67,単価明細!A:A,単価明細!G:G))+300)</f>
        <v>1300</v>
      </c>
      <c r="D67" s="3">
        <f t="shared" si="15"/>
        <v>8300</v>
      </c>
      <c r="E67" s="3">
        <f>LOOKUP($B$2,単価明細!J:J,単価明細!K:K)</f>
        <v>60</v>
      </c>
      <c r="F67" s="3">
        <f t="shared" si="0"/>
        <v>960</v>
      </c>
      <c r="G67" s="4">
        <f t="shared" si="1"/>
        <v>10620</v>
      </c>
      <c r="H67" s="2">
        <v>200</v>
      </c>
      <c r="I67" s="3">
        <v>1000</v>
      </c>
      <c r="J67" s="3">
        <f t="shared" si="16"/>
        <v>9000</v>
      </c>
      <c r="K67" s="3">
        <f t="shared" si="2"/>
        <v>1000</v>
      </c>
      <c r="L67" s="4">
        <f t="shared" si="3"/>
        <v>11000</v>
      </c>
      <c r="M67" s="3">
        <f t="shared" si="4"/>
        <v>60</v>
      </c>
      <c r="N67" s="3">
        <f>IF($B$1=1,B67,LOOKUP(M67,単価明細!A:A,単価明細!B:B)*B$1)</f>
        <v>170</v>
      </c>
      <c r="O67" s="3">
        <f t="shared" si="5"/>
        <v>1300</v>
      </c>
      <c r="P67" s="3">
        <f t="shared" si="17"/>
        <v>8300</v>
      </c>
      <c r="Q67" s="3">
        <f>LOOKUP($B$2,単価明細!J:J,単価明細!K:K)</f>
        <v>60</v>
      </c>
      <c r="R67" s="3">
        <f t="shared" si="6"/>
        <v>960</v>
      </c>
      <c r="S67" s="3">
        <f t="shared" si="7"/>
        <v>10620</v>
      </c>
      <c r="T67" s="8">
        <f t="shared" si="8"/>
        <v>0</v>
      </c>
      <c r="U67" s="3">
        <f t="shared" si="9"/>
        <v>200</v>
      </c>
      <c r="V67" s="3">
        <f t="shared" si="10"/>
        <v>1000</v>
      </c>
      <c r="W67" s="3">
        <f t="shared" si="18"/>
        <v>9000</v>
      </c>
      <c r="X67" s="3">
        <f t="shared" si="11"/>
        <v>1000</v>
      </c>
      <c r="Y67" s="3">
        <f t="shared" si="12"/>
        <v>11000</v>
      </c>
      <c r="Z67" s="8">
        <f t="shared" si="13"/>
        <v>0</v>
      </c>
      <c r="AA67" s="17">
        <f t="shared" si="14"/>
        <v>0</v>
      </c>
    </row>
    <row r="68" spans="1:27">
      <c r="A68" s="16">
        <v>61</v>
      </c>
      <c r="B68" s="2">
        <f>IF($B$4="上水道",IF($B$2&lt;=20,LOOKUP(A68,単価明細!A:A,単価明細!B:B),LOOKUP(A68,単価明細!A:A,単価明細!F:F)),IF($B$2&lt;=20,LOOKUP(A68,単価明細!A:A,単価明細!B:B),LOOKUP(A68,単価明細!A:A,単価明細!F:F))+10)</f>
        <v>170</v>
      </c>
      <c r="C68" s="3">
        <f>IF($B$4="上水道",IF($B$2&lt;=20,LOOKUP(A68,単価明細!A:A,単価明細!C:C),LOOKUP(A68,単価明細!A:A,単価明細!G:G)),IF($B$2&lt;=20,LOOKUP(A68,単価明細!A:A,単価明細!C:C),LOOKUP(A68,単価明細!A:A,単価明細!G:G))+300)</f>
        <v>1300</v>
      </c>
      <c r="D68" s="3">
        <f t="shared" si="15"/>
        <v>8470</v>
      </c>
      <c r="E68" s="3">
        <f>LOOKUP($B$2,単価明細!J:J,単価明細!K:K)</f>
        <v>60</v>
      </c>
      <c r="F68" s="3">
        <f t="shared" si="0"/>
        <v>980</v>
      </c>
      <c r="G68" s="4">
        <f t="shared" si="1"/>
        <v>10810</v>
      </c>
      <c r="H68" s="2">
        <v>200</v>
      </c>
      <c r="I68" s="3">
        <v>1000</v>
      </c>
      <c r="J68" s="3">
        <f t="shared" si="16"/>
        <v>9200</v>
      </c>
      <c r="K68" s="3">
        <f t="shared" si="2"/>
        <v>1020</v>
      </c>
      <c r="L68" s="4">
        <f t="shared" si="3"/>
        <v>11220</v>
      </c>
      <c r="M68" s="3">
        <f t="shared" si="4"/>
        <v>61</v>
      </c>
      <c r="N68" s="3">
        <f>IF($B$1=1,B68,LOOKUP(M68,単価明細!A:A,単価明細!B:B)*B$1)</f>
        <v>170</v>
      </c>
      <c r="O68" s="3">
        <f t="shared" si="5"/>
        <v>1300</v>
      </c>
      <c r="P68" s="3">
        <f t="shared" si="17"/>
        <v>8470</v>
      </c>
      <c r="Q68" s="3">
        <f>LOOKUP($B$2,単価明細!J:J,単価明細!K:K)</f>
        <v>60</v>
      </c>
      <c r="R68" s="3">
        <f t="shared" si="6"/>
        <v>980</v>
      </c>
      <c r="S68" s="3">
        <f t="shared" si="7"/>
        <v>10810</v>
      </c>
      <c r="T68" s="8">
        <f t="shared" si="8"/>
        <v>0</v>
      </c>
      <c r="U68" s="3">
        <f t="shared" si="9"/>
        <v>200</v>
      </c>
      <c r="V68" s="3">
        <f t="shared" si="10"/>
        <v>1000</v>
      </c>
      <c r="W68" s="3">
        <f t="shared" si="18"/>
        <v>9200</v>
      </c>
      <c r="X68" s="3">
        <f t="shared" si="11"/>
        <v>1020</v>
      </c>
      <c r="Y68" s="3">
        <f t="shared" si="12"/>
        <v>11220</v>
      </c>
      <c r="Z68" s="8">
        <f t="shared" si="13"/>
        <v>0</v>
      </c>
      <c r="AA68" s="17">
        <f t="shared" si="14"/>
        <v>0</v>
      </c>
    </row>
    <row r="69" spans="1:27">
      <c r="A69" s="16">
        <v>62</v>
      </c>
      <c r="B69" s="2">
        <f>IF($B$4="上水道",IF($B$2&lt;=20,LOOKUP(A69,単価明細!A:A,単価明細!B:B),LOOKUP(A69,単価明細!A:A,単価明細!F:F)),IF($B$2&lt;=20,LOOKUP(A69,単価明細!A:A,単価明細!B:B),LOOKUP(A69,単価明細!A:A,単価明細!F:F))+10)</f>
        <v>170</v>
      </c>
      <c r="C69" s="3">
        <f>IF($B$4="上水道",IF($B$2&lt;=20,LOOKUP(A69,単価明細!A:A,単価明細!C:C),LOOKUP(A69,単価明細!A:A,単価明細!G:G)),IF($B$2&lt;=20,LOOKUP(A69,単価明細!A:A,単価明細!C:C),LOOKUP(A69,単価明細!A:A,単価明細!G:G))+300)</f>
        <v>1300</v>
      </c>
      <c r="D69" s="3">
        <f t="shared" si="15"/>
        <v>8640</v>
      </c>
      <c r="E69" s="3">
        <f>LOOKUP($B$2,単価明細!J:J,単価明細!K:K)</f>
        <v>60</v>
      </c>
      <c r="F69" s="3">
        <f t="shared" si="0"/>
        <v>1000</v>
      </c>
      <c r="G69" s="4">
        <f t="shared" si="1"/>
        <v>11000</v>
      </c>
      <c r="H69" s="2">
        <v>200</v>
      </c>
      <c r="I69" s="3">
        <v>1000</v>
      </c>
      <c r="J69" s="3">
        <f t="shared" si="16"/>
        <v>9400</v>
      </c>
      <c r="K69" s="3">
        <f t="shared" si="2"/>
        <v>1040</v>
      </c>
      <c r="L69" s="4">
        <f t="shared" si="3"/>
        <v>11440</v>
      </c>
      <c r="M69" s="3">
        <f t="shared" si="4"/>
        <v>62</v>
      </c>
      <c r="N69" s="3">
        <f>IF($B$1=1,B69,LOOKUP(M69,単価明細!A:A,単価明細!B:B)*B$1)</f>
        <v>170</v>
      </c>
      <c r="O69" s="3">
        <f t="shared" si="5"/>
        <v>1300</v>
      </c>
      <c r="P69" s="3">
        <f t="shared" si="17"/>
        <v>8640</v>
      </c>
      <c r="Q69" s="3">
        <f>LOOKUP($B$2,単価明細!J:J,単価明細!K:K)</f>
        <v>60</v>
      </c>
      <c r="R69" s="3">
        <f t="shared" si="6"/>
        <v>1000</v>
      </c>
      <c r="S69" s="3">
        <f t="shared" si="7"/>
        <v>11000</v>
      </c>
      <c r="T69" s="8">
        <f t="shared" si="8"/>
        <v>0</v>
      </c>
      <c r="U69" s="3">
        <f t="shared" si="9"/>
        <v>200</v>
      </c>
      <c r="V69" s="3">
        <f t="shared" si="10"/>
        <v>1000</v>
      </c>
      <c r="W69" s="3">
        <f t="shared" si="18"/>
        <v>9400</v>
      </c>
      <c r="X69" s="3">
        <f t="shared" si="11"/>
        <v>1040</v>
      </c>
      <c r="Y69" s="3">
        <f t="shared" si="12"/>
        <v>11440</v>
      </c>
      <c r="Z69" s="8">
        <f t="shared" si="13"/>
        <v>0</v>
      </c>
      <c r="AA69" s="17">
        <f t="shared" si="14"/>
        <v>0</v>
      </c>
    </row>
    <row r="70" spans="1:27">
      <c r="A70" s="16">
        <v>63</v>
      </c>
      <c r="B70" s="2">
        <f>IF($B$4="上水道",IF($B$2&lt;=20,LOOKUP(A70,単価明細!A:A,単価明細!B:B),LOOKUP(A70,単価明細!A:A,単価明細!F:F)),IF($B$2&lt;=20,LOOKUP(A70,単価明細!A:A,単価明細!B:B),LOOKUP(A70,単価明細!A:A,単価明細!F:F))+10)</f>
        <v>170</v>
      </c>
      <c r="C70" s="3">
        <f>IF($B$4="上水道",IF($B$2&lt;=20,LOOKUP(A70,単価明細!A:A,単価明細!C:C),LOOKUP(A70,単価明細!A:A,単価明細!G:G)),IF($B$2&lt;=20,LOOKUP(A70,単価明細!A:A,単価明細!C:C),LOOKUP(A70,単価明細!A:A,単価明細!G:G))+300)</f>
        <v>1300</v>
      </c>
      <c r="D70" s="3">
        <f t="shared" si="15"/>
        <v>8810</v>
      </c>
      <c r="E70" s="3">
        <f>LOOKUP($B$2,単価明細!J:J,単価明細!K:K)</f>
        <v>60</v>
      </c>
      <c r="F70" s="3">
        <f t="shared" si="0"/>
        <v>1010</v>
      </c>
      <c r="G70" s="4">
        <f t="shared" si="1"/>
        <v>11180</v>
      </c>
      <c r="H70" s="2">
        <v>200</v>
      </c>
      <c r="I70" s="3">
        <v>1000</v>
      </c>
      <c r="J70" s="3">
        <f t="shared" si="16"/>
        <v>9600</v>
      </c>
      <c r="K70" s="3">
        <f t="shared" si="2"/>
        <v>1060</v>
      </c>
      <c r="L70" s="4">
        <f t="shared" si="3"/>
        <v>11660</v>
      </c>
      <c r="M70" s="3">
        <f t="shared" si="4"/>
        <v>63</v>
      </c>
      <c r="N70" s="3">
        <f>IF($B$1=1,B70,LOOKUP(M70,単価明細!A:A,単価明細!B:B)*B$1)</f>
        <v>170</v>
      </c>
      <c r="O70" s="3">
        <f t="shared" si="5"/>
        <v>1300</v>
      </c>
      <c r="P70" s="3">
        <f t="shared" si="17"/>
        <v>8810</v>
      </c>
      <c r="Q70" s="3">
        <f>LOOKUP($B$2,単価明細!J:J,単価明細!K:K)</f>
        <v>60</v>
      </c>
      <c r="R70" s="3">
        <f t="shared" si="6"/>
        <v>1010</v>
      </c>
      <c r="S70" s="3">
        <f t="shared" si="7"/>
        <v>11180</v>
      </c>
      <c r="T70" s="8">
        <f t="shared" si="8"/>
        <v>0</v>
      </c>
      <c r="U70" s="3">
        <f t="shared" si="9"/>
        <v>200</v>
      </c>
      <c r="V70" s="3">
        <f t="shared" si="10"/>
        <v>1000</v>
      </c>
      <c r="W70" s="3">
        <f t="shared" si="18"/>
        <v>9600</v>
      </c>
      <c r="X70" s="3">
        <f t="shared" si="11"/>
        <v>1060</v>
      </c>
      <c r="Y70" s="3">
        <f t="shared" si="12"/>
        <v>11660</v>
      </c>
      <c r="Z70" s="8">
        <f t="shared" si="13"/>
        <v>0</v>
      </c>
      <c r="AA70" s="17">
        <f t="shared" si="14"/>
        <v>0</v>
      </c>
    </row>
    <row r="71" spans="1:27">
      <c r="A71" s="16">
        <v>64</v>
      </c>
      <c r="B71" s="2">
        <f>IF($B$4="上水道",IF($B$2&lt;=20,LOOKUP(A71,単価明細!A:A,単価明細!B:B),LOOKUP(A71,単価明細!A:A,単価明細!F:F)),IF($B$2&lt;=20,LOOKUP(A71,単価明細!A:A,単価明細!B:B),LOOKUP(A71,単価明細!A:A,単価明細!F:F))+10)</f>
        <v>170</v>
      </c>
      <c r="C71" s="3">
        <f>IF($B$4="上水道",IF($B$2&lt;=20,LOOKUP(A71,単価明細!A:A,単価明細!C:C),LOOKUP(A71,単価明細!A:A,単価明細!G:G)),IF($B$2&lt;=20,LOOKUP(A71,単価明細!A:A,単価明細!C:C),LOOKUP(A71,単価明細!A:A,単価明細!G:G))+300)</f>
        <v>1300</v>
      </c>
      <c r="D71" s="3">
        <f t="shared" si="15"/>
        <v>8980</v>
      </c>
      <c r="E71" s="3">
        <f>LOOKUP($B$2,単価明細!J:J,単価明細!K:K)</f>
        <v>60</v>
      </c>
      <c r="F71" s="3">
        <f t="shared" si="0"/>
        <v>1030</v>
      </c>
      <c r="G71" s="4">
        <f t="shared" si="1"/>
        <v>11370</v>
      </c>
      <c r="H71" s="2">
        <v>200</v>
      </c>
      <c r="I71" s="3">
        <v>1000</v>
      </c>
      <c r="J71" s="3">
        <f t="shared" si="16"/>
        <v>9800</v>
      </c>
      <c r="K71" s="3">
        <f t="shared" si="2"/>
        <v>1080</v>
      </c>
      <c r="L71" s="4">
        <f t="shared" si="3"/>
        <v>11880</v>
      </c>
      <c r="M71" s="3">
        <f t="shared" si="4"/>
        <v>64</v>
      </c>
      <c r="N71" s="3">
        <f>IF($B$1=1,B71,LOOKUP(M71,単価明細!A:A,単価明細!B:B)*B$1)</f>
        <v>170</v>
      </c>
      <c r="O71" s="3">
        <f t="shared" si="5"/>
        <v>1300</v>
      </c>
      <c r="P71" s="3">
        <f t="shared" si="17"/>
        <v>8980</v>
      </c>
      <c r="Q71" s="3">
        <f>LOOKUP($B$2,単価明細!J:J,単価明細!K:K)</f>
        <v>60</v>
      </c>
      <c r="R71" s="3">
        <f t="shared" si="6"/>
        <v>1030</v>
      </c>
      <c r="S71" s="3">
        <f t="shared" si="7"/>
        <v>11370</v>
      </c>
      <c r="T71" s="8">
        <f t="shared" si="8"/>
        <v>0</v>
      </c>
      <c r="U71" s="3">
        <f t="shared" si="9"/>
        <v>200</v>
      </c>
      <c r="V71" s="3">
        <f t="shared" si="10"/>
        <v>1000</v>
      </c>
      <c r="W71" s="3">
        <f t="shared" si="18"/>
        <v>9800</v>
      </c>
      <c r="X71" s="3">
        <f t="shared" si="11"/>
        <v>1080</v>
      </c>
      <c r="Y71" s="3">
        <f t="shared" si="12"/>
        <v>11880</v>
      </c>
      <c r="Z71" s="8">
        <f t="shared" si="13"/>
        <v>0</v>
      </c>
      <c r="AA71" s="17">
        <f t="shared" si="14"/>
        <v>0</v>
      </c>
    </row>
    <row r="72" spans="1:27">
      <c r="A72" s="16">
        <v>65</v>
      </c>
      <c r="B72" s="2">
        <f>IF($B$4="上水道",IF($B$2&lt;=20,LOOKUP(A72,単価明細!A:A,単価明細!B:B),LOOKUP(A72,単価明細!A:A,単価明細!F:F)),IF($B$2&lt;=20,LOOKUP(A72,単価明細!A:A,単価明細!B:B),LOOKUP(A72,単価明細!A:A,単価明細!F:F))+10)</f>
        <v>170</v>
      </c>
      <c r="C72" s="3">
        <f>IF($B$4="上水道",IF($B$2&lt;=20,LOOKUP(A72,単価明細!A:A,単価明細!C:C),LOOKUP(A72,単価明細!A:A,単価明細!G:G)),IF($B$2&lt;=20,LOOKUP(A72,単価明細!A:A,単価明細!C:C),LOOKUP(A72,単価明細!A:A,単価明細!G:G))+300)</f>
        <v>1300</v>
      </c>
      <c r="D72" s="3">
        <f t="shared" si="15"/>
        <v>9150</v>
      </c>
      <c r="E72" s="3">
        <f>LOOKUP($B$2,単価明細!J:J,単価明細!K:K)</f>
        <v>60</v>
      </c>
      <c r="F72" s="3">
        <f t="shared" ref="F72:F135" si="19">ROUNDDOWN((C72+D72+E72)*$B$3,-1)</f>
        <v>1050</v>
      </c>
      <c r="G72" s="4">
        <f t="shared" ref="G72:G135" si="20">SUM(C72:F72)</f>
        <v>11560</v>
      </c>
      <c r="H72" s="2">
        <v>200</v>
      </c>
      <c r="I72" s="3">
        <v>1000</v>
      </c>
      <c r="J72" s="3">
        <f t="shared" si="16"/>
        <v>10000</v>
      </c>
      <c r="K72" s="3">
        <f t="shared" ref="K72:K135" si="21">ROUNDDOWN((I72+J72)*$B$3,-1)</f>
        <v>1100</v>
      </c>
      <c r="L72" s="4">
        <f t="shared" ref="L72:L135" si="22">SUM(I72:K72)</f>
        <v>12100</v>
      </c>
      <c r="M72" s="3">
        <f t="shared" ref="M72:M135" si="23">ROUNDDOWN(A72/B$1,0)</f>
        <v>65</v>
      </c>
      <c r="N72" s="3">
        <f>IF($B$1=1,B72,LOOKUP(M72,単価明細!A:A,単価明細!B:B)*B$1)</f>
        <v>170</v>
      </c>
      <c r="O72" s="3">
        <f t="shared" ref="O72:O135" si="24">C72*B$1</f>
        <v>1300</v>
      </c>
      <c r="P72" s="3">
        <f t="shared" si="17"/>
        <v>9150</v>
      </c>
      <c r="Q72" s="3">
        <f>LOOKUP($B$2,単価明細!J:J,単価明細!K:K)</f>
        <v>60</v>
      </c>
      <c r="R72" s="3">
        <f t="shared" ref="R72:R135" si="25">ROUNDDOWN((O72+P72+Q72)*$B$3,-1)</f>
        <v>1050</v>
      </c>
      <c r="S72" s="3">
        <f t="shared" ref="S72:S135" si="26">SUM(O72:R72)</f>
        <v>11560</v>
      </c>
      <c r="T72" s="8">
        <f t="shared" ref="T72:T135" si="27">G72-S72</f>
        <v>0</v>
      </c>
      <c r="U72" s="3">
        <f t="shared" ref="U72:U135" si="28">LOOKUP(M72,A:A,H:H)*$B$1</f>
        <v>200</v>
      </c>
      <c r="V72" s="3">
        <f t="shared" ref="V72:V135" si="29">I72*B$1</f>
        <v>1000</v>
      </c>
      <c r="W72" s="3">
        <f t="shared" si="18"/>
        <v>10000</v>
      </c>
      <c r="X72" s="3">
        <f t="shared" ref="X72:X135" si="30">ROUNDDOWN((V72+W72)*$B$3,-1)</f>
        <v>1100</v>
      </c>
      <c r="Y72" s="3">
        <f t="shared" ref="Y72:Y135" si="31">SUM(V72:X72)</f>
        <v>12100</v>
      </c>
      <c r="Z72" s="8">
        <f t="shared" ref="Z72:Z135" si="32">L72-Y72</f>
        <v>0</v>
      </c>
      <c r="AA72" s="17">
        <f t="shared" ref="AA72:AA135" si="33">G72+L72-S72-Y72</f>
        <v>0</v>
      </c>
    </row>
    <row r="73" spans="1:27">
      <c r="A73" s="16">
        <v>66</v>
      </c>
      <c r="B73" s="2">
        <f>IF($B$4="上水道",IF($B$2&lt;=20,LOOKUP(A73,単価明細!A:A,単価明細!B:B),LOOKUP(A73,単価明細!A:A,単価明細!F:F)),IF($B$2&lt;=20,LOOKUP(A73,単価明細!A:A,単価明細!B:B),LOOKUP(A73,単価明細!A:A,単価明細!F:F))+10)</f>
        <v>170</v>
      </c>
      <c r="C73" s="3">
        <f>IF($B$4="上水道",IF($B$2&lt;=20,LOOKUP(A73,単価明細!A:A,単価明細!C:C),LOOKUP(A73,単価明細!A:A,単価明細!G:G)),IF($B$2&lt;=20,LOOKUP(A73,単価明細!A:A,単価明細!C:C),LOOKUP(A73,単価明細!A:A,単価明細!G:G))+300)</f>
        <v>1300</v>
      </c>
      <c r="D73" s="3">
        <f t="shared" ref="D73:D136" si="34">D72+B73</f>
        <v>9320</v>
      </c>
      <c r="E73" s="3">
        <f>LOOKUP($B$2,単価明細!J:J,単価明細!K:K)</f>
        <v>60</v>
      </c>
      <c r="F73" s="3">
        <f t="shared" si="19"/>
        <v>1060</v>
      </c>
      <c r="G73" s="4">
        <f t="shared" si="20"/>
        <v>11740</v>
      </c>
      <c r="H73" s="2">
        <v>200</v>
      </c>
      <c r="I73" s="3">
        <v>1000</v>
      </c>
      <c r="J73" s="3">
        <f t="shared" ref="J73:J136" si="35">H73+J72</f>
        <v>10200</v>
      </c>
      <c r="K73" s="3">
        <f t="shared" si="21"/>
        <v>1120</v>
      </c>
      <c r="L73" s="4">
        <f t="shared" si="22"/>
        <v>12320</v>
      </c>
      <c r="M73" s="3">
        <f t="shared" si="23"/>
        <v>66</v>
      </c>
      <c r="N73" s="3">
        <f>IF($B$1=1,B73,LOOKUP(M73,単価明細!A:A,単価明細!B:B)*B$1)</f>
        <v>170</v>
      </c>
      <c r="O73" s="3">
        <f t="shared" si="24"/>
        <v>1300</v>
      </c>
      <c r="P73" s="3">
        <f t="shared" ref="P73:P136" si="36">IF(M72=M73,P72,P72+N73)</f>
        <v>9320</v>
      </c>
      <c r="Q73" s="3">
        <f>LOOKUP($B$2,単価明細!J:J,単価明細!K:K)</f>
        <v>60</v>
      </c>
      <c r="R73" s="3">
        <f t="shared" si="25"/>
        <v>1060</v>
      </c>
      <c r="S73" s="3">
        <f t="shared" si="26"/>
        <v>11740</v>
      </c>
      <c r="T73" s="8">
        <f t="shared" si="27"/>
        <v>0</v>
      </c>
      <c r="U73" s="3">
        <f t="shared" si="28"/>
        <v>200</v>
      </c>
      <c r="V73" s="3">
        <f t="shared" si="29"/>
        <v>1000</v>
      </c>
      <c r="W73" s="3">
        <f t="shared" ref="W73:W136" si="37">IF(M72=M73,W72,W72+U73)</f>
        <v>10200</v>
      </c>
      <c r="X73" s="3">
        <f t="shared" si="30"/>
        <v>1120</v>
      </c>
      <c r="Y73" s="3">
        <f t="shared" si="31"/>
        <v>12320</v>
      </c>
      <c r="Z73" s="8">
        <f t="shared" si="32"/>
        <v>0</v>
      </c>
      <c r="AA73" s="17">
        <f t="shared" si="33"/>
        <v>0</v>
      </c>
    </row>
    <row r="74" spans="1:27">
      <c r="A74" s="16">
        <v>67</v>
      </c>
      <c r="B74" s="2">
        <f>IF($B$4="上水道",IF($B$2&lt;=20,LOOKUP(A74,単価明細!A:A,単価明細!B:B),LOOKUP(A74,単価明細!A:A,単価明細!F:F)),IF($B$2&lt;=20,LOOKUP(A74,単価明細!A:A,単価明細!B:B),LOOKUP(A74,単価明細!A:A,単価明細!F:F))+10)</f>
        <v>170</v>
      </c>
      <c r="C74" s="3">
        <f>IF($B$4="上水道",IF($B$2&lt;=20,LOOKUP(A74,単価明細!A:A,単価明細!C:C),LOOKUP(A74,単価明細!A:A,単価明細!G:G)),IF($B$2&lt;=20,LOOKUP(A74,単価明細!A:A,単価明細!C:C),LOOKUP(A74,単価明細!A:A,単価明細!G:G))+300)</f>
        <v>1300</v>
      </c>
      <c r="D74" s="3">
        <f t="shared" si="34"/>
        <v>9490</v>
      </c>
      <c r="E74" s="3">
        <f>LOOKUP($B$2,単価明細!J:J,単価明細!K:K)</f>
        <v>60</v>
      </c>
      <c r="F74" s="3">
        <f t="shared" si="19"/>
        <v>1080</v>
      </c>
      <c r="G74" s="4">
        <f t="shared" si="20"/>
        <v>11930</v>
      </c>
      <c r="H74" s="2">
        <v>200</v>
      </c>
      <c r="I74" s="3">
        <v>1000</v>
      </c>
      <c r="J74" s="3">
        <f t="shared" si="35"/>
        <v>10400</v>
      </c>
      <c r="K74" s="3">
        <f t="shared" si="21"/>
        <v>1140</v>
      </c>
      <c r="L74" s="4">
        <f t="shared" si="22"/>
        <v>12540</v>
      </c>
      <c r="M74" s="3">
        <f t="shared" si="23"/>
        <v>67</v>
      </c>
      <c r="N74" s="3">
        <f>IF($B$1=1,B74,LOOKUP(M74,単価明細!A:A,単価明細!B:B)*B$1)</f>
        <v>170</v>
      </c>
      <c r="O74" s="3">
        <f t="shared" si="24"/>
        <v>1300</v>
      </c>
      <c r="P74" s="3">
        <f t="shared" si="36"/>
        <v>9490</v>
      </c>
      <c r="Q74" s="3">
        <f>LOOKUP($B$2,単価明細!J:J,単価明細!K:K)</f>
        <v>60</v>
      </c>
      <c r="R74" s="3">
        <f t="shared" si="25"/>
        <v>1080</v>
      </c>
      <c r="S74" s="3">
        <f t="shared" si="26"/>
        <v>11930</v>
      </c>
      <c r="T74" s="8">
        <f t="shared" si="27"/>
        <v>0</v>
      </c>
      <c r="U74" s="3">
        <f t="shared" si="28"/>
        <v>200</v>
      </c>
      <c r="V74" s="3">
        <f t="shared" si="29"/>
        <v>1000</v>
      </c>
      <c r="W74" s="3">
        <f t="shared" si="37"/>
        <v>10400</v>
      </c>
      <c r="X74" s="3">
        <f t="shared" si="30"/>
        <v>1140</v>
      </c>
      <c r="Y74" s="3">
        <f t="shared" si="31"/>
        <v>12540</v>
      </c>
      <c r="Z74" s="8">
        <f t="shared" si="32"/>
        <v>0</v>
      </c>
      <c r="AA74" s="17">
        <f t="shared" si="33"/>
        <v>0</v>
      </c>
    </row>
    <row r="75" spans="1:27">
      <c r="A75" s="16">
        <v>68</v>
      </c>
      <c r="B75" s="2">
        <f>IF($B$4="上水道",IF($B$2&lt;=20,LOOKUP(A75,単価明細!A:A,単価明細!B:B),LOOKUP(A75,単価明細!A:A,単価明細!F:F)),IF($B$2&lt;=20,LOOKUP(A75,単価明細!A:A,単価明細!B:B),LOOKUP(A75,単価明細!A:A,単価明細!F:F))+10)</f>
        <v>170</v>
      </c>
      <c r="C75" s="3">
        <f>IF($B$4="上水道",IF($B$2&lt;=20,LOOKUP(A75,単価明細!A:A,単価明細!C:C),LOOKUP(A75,単価明細!A:A,単価明細!G:G)),IF($B$2&lt;=20,LOOKUP(A75,単価明細!A:A,単価明細!C:C),LOOKUP(A75,単価明細!A:A,単価明細!G:G))+300)</f>
        <v>1300</v>
      </c>
      <c r="D75" s="3">
        <f t="shared" si="34"/>
        <v>9660</v>
      </c>
      <c r="E75" s="3">
        <f>LOOKUP($B$2,単価明細!J:J,単価明細!K:K)</f>
        <v>60</v>
      </c>
      <c r="F75" s="3">
        <f t="shared" si="19"/>
        <v>1100</v>
      </c>
      <c r="G75" s="4">
        <f t="shared" si="20"/>
        <v>12120</v>
      </c>
      <c r="H75" s="2">
        <v>200</v>
      </c>
      <c r="I75" s="3">
        <v>1000</v>
      </c>
      <c r="J75" s="3">
        <f t="shared" si="35"/>
        <v>10600</v>
      </c>
      <c r="K75" s="3">
        <f t="shared" si="21"/>
        <v>1160</v>
      </c>
      <c r="L75" s="4">
        <f t="shared" si="22"/>
        <v>12760</v>
      </c>
      <c r="M75" s="3">
        <f t="shared" si="23"/>
        <v>68</v>
      </c>
      <c r="N75" s="3">
        <f>IF($B$1=1,B75,LOOKUP(M75,単価明細!A:A,単価明細!B:B)*B$1)</f>
        <v>170</v>
      </c>
      <c r="O75" s="3">
        <f t="shared" si="24"/>
        <v>1300</v>
      </c>
      <c r="P75" s="3">
        <f t="shared" si="36"/>
        <v>9660</v>
      </c>
      <c r="Q75" s="3">
        <f>LOOKUP($B$2,単価明細!J:J,単価明細!K:K)</f>
        <v>60</v>
      </c>
      <c r="R75" s="3">
        <f t="shared" si="25"/>
        <v>1100</v>
      </c>
      <c r="S75" s="3">
        <f t="shared" si="26"/>
        <v>12120</v>
      </c>
      <c r="T75" s="8">
        <f t="shared" si="27"/>
        <v>0</v>
      </c>
      <c r="U75" s="3">
        <f t="shared" si="28"/>
        <v>200</v>
      </c>
      <c r="V75" s="3">
        <f t="shared" si="29"/>
        <v>1000</v>
      </c>
      <c r="W75" s="3">
        <f t="shared" si="37"/>
        <v>10600</v>
      </c>
      <c r="X75" s="3">
        <f t="shared" si="30"/>
        <v>1160</v>
      </c>
      <c r="Y75" s="3">
        <f t="shared" si="31"/>
        <v>12760</v>
      </c>
      <c r="Z75" s="8">
        <f t="shared" si="32"/>
        <v>0</v>
      </c>
      <c r="AA75" s="17">
        <f t="shared" si="33"/>
        <v>0</v>
      </c>
    </row>
    <row r="76" spans="1:27">
      <c r="A76" s="16">
        <v>69</v>
      </c>
      <c r="B76" s="2">
        <f>IF($B$4="上水道",IF($B$2&lt;=20,LOOKUP(A76,単価明細!A:A,単価明細!B:B),LOOKUP(A76,単価明細!A:A,単価明細!F:F)),IF($B$2&lt;=20,LOOKUP(A76,単価明細!A:A,単価明細!B:B),LOOKUP(A76,単価明細!A:A,単価明細!F:F))+10)</f>
        <v>170</v>
      </c>
      <c r="C76" s="3">
        <f>IF($B$4="上水道",IF($B$2&lt;=20,LOOKUP(A76,単価明細!A:A,単価明細!C:C),LOOKUP(A76,単価明細!A:A,単価明細!G:G)),IF($B$2&lt;=20,LOOKUP(A76,単価明細!A:A,単価明細!C:C),LOOKUP(A76,単価明細!A:A,単価明細!G:G))+300)</f>
        <v>1300</v>
      </c>
      <c r="D76" s="3">
        <f t="shared" si="34"/>
        <v>9830</v>
      </c>
      <c r="E76" s="3">
        <f>LOOKUP($B$2,単価明細!J:J,単価明細!K:K)</f>
        <v>60</v>
      </c>
      <c r="F76" s="3">
        <f t="shared" si="19"/>
        <v>1110</v>
      </c>
      <c r="G76" s="4">
        <f t="shared" si="20"/>
        <v>12300</v>
      </c>
      <c r="H76" s="2">
        <v>200</v>
      </c>
      <c r="I76" s="3">
        <v>1000</v>
      </c>
      <c r="J76" s="3">
        <f t="shared" si="35"/>
        <v>10800</v>
      </c>
      <c r="K76" s="3">
        <f t="shared" si="21"/>
        <v>1180</v>
      </c>
      <c r="L76" s="4">
        <f t="shared" si="22"/>
        <v>12980</v>
      </c>
      <c r="M76" s="3">
        <f t="shared" si="23"/>
        <v>69</v>
      </c>
      <c r="N76" s="3">
        <f>IF($B$1=1,B76,LOOKUP(M76,単価明細!A:A,単価明細!B:B)*B$1)</f>
        <v>170</v>
      </c>
      <c r="O76" s="3">
        <f t="shared" si="24"/>
        <v>1300</v>
      </c>
      <c r="P76" s="3">
        <f t="shared" si="36"/>
        <v>9830</v>
      </c>
      <c r="Q76" s="3">
        <f>LOOKUP($B$2,単価明細!J:J,単価明細!K:K)</f>
        <v>60</v>
      </c>
      <c r="R76" s="3">
        <f t="shared" si="25"/>
        <v>1110</v>
      </c>
      <c r="S76" s="3">
        <f t="shared" si="26"/>
        <v>12300</v>
      </c>
      <c r="T76" s="8">
        <f t="shared" si="27"/>
        <v>0</v>
      </c>
      <c r="U76" s="3">
        <f t="shared" si="28"/>
        <v>200</v>
      </c>
      <c r="V76" s="3">
        <f t="shared" si="29"/>
        <v>1000</v>
      </c>
      <c r="W76" s="3">
        <f t="shared" si="37"/>
        <v>10800</v>
      </c>
      <c r="X76" s="3">
        <f t="shared" si="30"/>
        <v>1180</v>
      </c>
      <c r="Y76" s="3">
        <f t="shared" si="31"/>
        <v>12980</v>
      </c>
      <c r="Z76" s="8">
        <f t="shared" si="32"/>
        <v>0</v>
      </c>
      <c r="AA76" s="17">
        <f t="shared" si="33"/>
        <v>0</v>
      </c>
    </row>
    <row r="77" spans="1:27">
      <c r="A77" s="16">
        <v>70</v>
      </c>
      <c r="B77" s="2">
        <f>IF($B$4="上水道",IF($B$2&lt;=20,LOOKUP(A77,単価明細!A:A,単価明細!B:B),LOOKUP(A77,単価明細!A:A,単価明細!F:F)),IF($B$2&lt;=20,LOOKUP(A77,単価明細!A:A,単価明細!B:B),LOOKUP(A77,単価明細!A:A,単価明細!F:F))+10)</f>
        <v>170</v>
      </c>
      <c r="C77" s="3">
        <f>IF($B$4="上水道",IF($B$2&lt;=20,LOOKUP(A77,単価明細!A:A,単価明細!C:C),LOOKUP(A77,単価明細!A:A,単価明細!G:G)),IF($B$2&lt;=20,LOOKUP(A77,単価明細!A:A,単価明細!C:C),LOOKUP(A77,単価明細!A:A,単価明細!G:G))+300)</f>
        <v>1300</v>
      </c>
      <c r="D77" s="3">
        <f t="shared" si="34"/>
        <v>10000</v>
      </c>
      <c r="E77" s="3">
        <f>LOOKUP($B$2,単価明細!J:J,単価明細!K:K)</f>
        <v>60</v>
      </c>
      <c r="F77" s="3">
        <f t="shared" si="19"/>
        <v>1130</v>
      </c>
      <c r="G77" s="4">
        <f t="shared" si="20"/>
        <v>12490</v>
      </c>
      <c r="H77" s="2">
        <v>200</v>
      </c>
      <c r="I77" s="3">
        <v>1000</v>
      </c>
      <c r="J77" s="3">
        <f t="shared" si="35"/>
        <v>11000</v>
      </c>
      <c r="K77" s="3">
        <f t="shared" si="21"/>
        <v>1200</v>
      </c>
      <c r="L77" s="4">
        <f t="shared" si="22"/>
        <v>13200</v>
      </c>
      <c r="M77" s="3">
        <f t="shared" si="23"/>
        <v>70</v>
      </c>
      <c r="N77" s="3">
        <f>IF($B$1=1,B77,LOOKUP(M77,単価明細!A:A,単価明細!B:B)*B$1)</f>
        <v>170</v>
      </c>
      <c r="O77" s="3">
        <f t="shared" si="24"/>
        <v>1300</v>
      </c>
      <c r="P77" s="3">
        <f t="shared" si="36"/>
        <v>10000</v>
      </c>
      <c r="Q77" s="3">
        <f>LOOKUP($B$2,単価明細!J:J,単価明細!K:K)</f>
        <v>60</v>
      </c>
      <c r="R77" s="3">
        <f t="shared" si="25"/>
        <v>1130</v>
      </c>
      <c r="S77" s="3">
        <f t="shared" si="26"/>
        <v>12490</v>
      </c>
      <c r="T77" s="8">
        <f t="shared" si="27"/>
        <v>0</v>
      </c>
      <c r="U77" s="3">
        <f t="shared" si="28"/>
        <v>200</v>
      </c>
      <c r="V77" s="3">
        <f t="shared" si="29"/>
        <v>1000</v>
      </c>
      <c r="W77" s="3">
        <f t="shared" si="37"/>
        <v>11000</v>
      </c>
      <c r="X77" s="3">
        <f t="shared" si="30"/>
        <v>1200</v>
      </c>
      <c r="Y77" s="3">
        <f t="shared" si="31"/>
        <v>13200</v>
      </c>
      <c r="Z77" s="8">
        <f t="shared" si="32"/>
        <v>0</v>
      </c>
      <c r="AA77" s="17">
        <f t="shared" si="33"/>
        <v>0</v>
      </c>
    </row>
    <row r="78" spans="1:27">
      <c r="A78" s="16">
        <v>71</v>
      </c>
      <c r="B78" s="2">
        <f>IF($B$4="上水道",IF($B$2&lt;=20,LOOKUP(A78,単価明細!A:A,単価明細!B:B),LOOKUP(A78,単価明細!A:A,単価明細!F:F)),IF($B$2&lt;=20,LOOKUP(A78,単価明細!A:A,単価明細!B:B),LOOKUP(A78,単価明細!A:A,単価明細!F:F))+10)</f>
        <v>170</v>
      </c>
      <c r="C78" s="3">
        <f>IF($B$4="上水道",IF($B$2&lt;=20,LOOKUP(A78,単価明細!A:A,単価明細!C:C),LOOKUP(A78,単価明細!A:A,単価明細!G:G)),IF($B$2&lt;=20,LOOKUP(A78,単価明細!A:A,単価明細!C:C),LOOKUP(A78,単価明細!A:A,単価明細!G:G))+300)</f>
        <v>1300</v>
      </c>
      <c r="D78" s="3">
        <f t="shared" si="34"/>
        <v>10170</v>
      </c>
      <c r="E78" s="3">
        <f>LOOKUP($B$2,単価明細!J:J,単価明細!K:K)</f>
        <v>60</v>
      </c>
      <c r="F78" s="3">
        <f t="shared" si="19"/>
        <v>1150</v>
      </c>
      <c r="G78" s="4">
        <f t="shared" si="20"/>
        <v>12680</v>
      </c>
      <c r="H78" s="2">
        <v>200</v>
      </c>
      <c r="I78" s="3">
        <v>1000</v>
      </c>
      <c r="J78" s="3">
        <f t="shared" si="35"/>
        <v>11200</v>
      </c>
      <c r="K78" s="3">
        <f t="shared" si="21"/>
        <v>1220</v>
      </c>
      <c r="L78" s="4">
        <f t="shared" si="22"/>
        <v>13420</v>
      </c>
      <c r="M78" s="3">
        <f t="shared" si="23"/>
        <v>71</v>
      </c>
      <c r="N78" s="3">
        <f>IF($B$1=1,B78,LOOKUP(M78,単価明細!A:A,単価明細!B:B)*B$1)</f>
        <v>170</v>
      </c>
      <c r="O78" s="3">
        <f t="shared" si="24"/>
        <v>1300</v>
      </c>
      <c r="P78" s="3">
        <f t="shared" si="36"/>
        <v>10170</v>
      </c>
      <c r="Q78" s="3">
        <f>LOOKUP($B$2,単価明細!J:J,単価明細!K:K)</f>
        <v>60</v>
      </c>
      <c r="R78" s="3">
        <f t="shared" si="25"/>
        <v>1150</v>
      </c>
      <c r="S78" s="3">
        <f t="shared" si="26"/>
        <v>12680</v>
      </c>
      <c r="T78" s="8">
        <f t="shared" si="27"/>
        <v>0</v>
      </c>
      <c r="U78" s="3">
        <f t="shared" si="28"/>
        <v>200</v>
      </c>
      <c r="V78" s="3">
        <f t="shared" si="29"/>
        <v>1000</v>
      </c>
      <c r="W78" s="3">
        <f t="shared" si="37"/>
        <v>11200</v>
      </c>
      <c r="X78" s="3">
        <f t="shared" si="30"/>
        <v>1220</v>
      </c>
      <c r="Y78" s="3">
        <f t="shared" si="31"/>
        <v>13420</v>
      </c>
      <c r="Z78" s="8">
        <f t="shared" si="32"/>
        <v>0</v>
      </c>
      <c r="AA78" s="17">
        <f t="shared" si="33"/>
        <v>0</v>
      </c>
    </row>
    <row r="79" spans="1:27">
      <c r="A79" s="16">
        <v>72</v>
      </c>
      <c r="B79" s="2">
        <f>IF($B$4="上水道",IF($B$2&lt;=20,LOOKUP(A79,単価明細!A:A,単価明細!B:B),LOOKUP(A79,単価明細!A:A,単価明細!F:F)),IF($B$2&lt;=20,LOOKUP(A79,単価明細!A:A,単価明細!B:B),LOOKUP(A79,単価明細!A:A,単価明細!F:F))+10)</f>
        <v>170</v>
      </c>
      <c r="C79" s="3">
        <f>IF($B$4="上水道",IF($B$2&lt;=20,LOOKUP(A79,単価明細!A:A,単価明細!C:C),LOOKUP(A79,単価明細!A:A,単価明細!G:G)),IF($B$2&lt;=20,LOOKUP(A79,単価明細!A:A,単価明細!C:C),LOOKUP(A79,単価明細!A:A,単価明細!G:G))+300)</f>
        <v>1300</v>
      </c>
      <c r="D79" s="3">
        <f t="shared" si="34"/>
        <v>10340</v>
      </c>
      <c r="E79" s="3">
        <f>LOOKUP($B$2,単価明細!J:J,単価明細!K:K)</f>
        <v>60</v>
      </c>
      <c r="F79" s="3">
        <f t="shared" si="19"/>
        <v>1170</v>
      </c>
      <c r="G79" s="4">
        <f t="shared" si="20"/>
        <v>12870</v>
      </c>
      <c r="H79" s="2">
        <v>200</v>
      </c>
      <c r="I79" s="3">
        <v>1000</v>
      </c>
      <c r="J79" s="3">
        <f t="shared" si="35"/>
        <v>11400</v>
      </c>
      <c r="K79" s="3">
        <f t="shared" si="21"/>
        <v>1240</v>
      </c>
      <c r="L79" s="4">
        <f t="shared" si="22"/>
        <v>13640</v>
      </c>
      <c r="M79" s="3">
        <f t="shared" si="23"/>
        <v>72</v>
      </c>
      <c r="N79" s="3">
        <f>IF($B$1=1,B79,LOOKUP(M79,単価明細!A:A,単価明細!B:B)*B$1)</f>
        <v>170</v>
      </c>
      <c r="O79" s="3">
        <f t="shared" si="24"/>
        <v>1300</v>
      </c>
      <c r="P79" s="3">
        <f t="shared" si="36"/>
        <v>10340</v>
      </c>
      <c r="Q79" s="3">
        <f>LOOKUP($B$2,単価明細!J:J,単価明細!K:K)</f>
        <v>60</v>
      </c>
      <c r="R79" s="3">
        <f t="shared" si="25"/>
        <v>1170</v>
      </c>
      <c r="S79" s="3">
        <f t="shared" si="26"/>
        <v>12870</v>
      </c>
      <c r="T79" s="8">
        <f t="shared" si="27"/>
        <v>0</v>
      </c>
      <c r="U79" s="3">
        <f t="shared" si="28"/>
        <v>200</v>
      </c>
      <c r="V79" s="3">
        <f t="shared" si="29"/>
        <v>1000</v>
      </c>
      <c r="W79" s="3">
        <f t="shared" si="37"/>
        <v>11400</v>
      </c>
      <c r="X79" s="3">
        <f t="shared" si="30"/>
        <v>1240</v>
      </c>
      <c r="Y79" s="3">
        <f t="shared" si="31"/>
        <v>13640</v>
      </c>
      <c r="Z79" s="8">
        <f t="shared" si="32"/>
        <v>0</v>
      </c>
      <c r="AA79" s="17">
        <f t="shared" si="33"/>
        <v>0</v>
      </c>
    </row>
    <row r="80" spans="1:27">
      <c r="A80" s="16">
        <v>73</v>
      </c>
      <c r="B80" s="2">
        <f>IF($B$4="上水道",IF($B$2&lt;=20,LOOKUP(A80,単価明細!A:A,単価明細!B:B),LOOKUP(A80,単価明細!A:A,単価明細!F:F)),IF($B$2&lt;=20,LOOKUP(A80,単価明細!A:A,単価明細!B:B),LOOKUP(A80,単価明細!A:A,単価明細!F:F))+10)</f>
        <v>170</v>
      </c>
      <c r="C80" s="3">
        <f>IF($B$4="上水道",IF($B$2&lt;=20,LOOKUP(A80,単価明細!A:A,単価明細!C:C),LOOKUP(A80,単価明細!A:A,単価明細!G:G)),IF($B$2&lt;=20,LOOKUP(A80,単価明細!A:A,単価明細!C:C),LOOKUP(A80,単価明細!A:A,単価明細!G:G))+300)</f>
        <v>1300</v>
      </c>
      <c r="D80" s="3">
        <f t="shared" si="34"/>
        <v>10510</v>
      </c>
      <c r="E80" s="3">
        <f>LOOKUP($B$2,単価明細!J:J,単価明細!K:K)</f>
        <v>60</v>
      </c>
      <c r="F80" s="3">
        <f t="shared" si="19"/>
        <v>1180</v>
      </c>
      <c r="G80" s="4">
        <f t="shared" si="20"/>
        <v>13050</v>
      </c>
      <c r="H80" s="2">
        <v>200</v>
      </c>
      <c r="I80" s="3">
        <v>1000</v>
      </c>
      <c r="J80" s="3">
        <f t="shared" si="35"/>
        <v>11600</v>
      </c>
      <c r="K80" s="3">
        <f t="shared" si="21"/>
        <v>1260</v>
      </c>
      <c r="L80" s="4">
        <f t="shared" si="22"/>
        <v>13860</v>
      </c>
      <c r="M80" s="3">
        <f t="shared" si="23"/>
        <v>73</v>
      </c>
      <c r="N80" s="3">
        <f>IF($B$1=1,B80,LOOKUP(M80,単価明細!A:A,単価明細!B:B)*B$1)</f>
        <v>170</v>
      </c>
      <c r="O80" s="3">
        <f t="shared" si="24"/>
        <v>1300</v>
      </c>
      <c r="P80" s="3">
        <f t="shared" si="36"/>
        <v>10510</v>
      </c>
      <c r="Q80" s="3">
        <f>LOOKUP($B$2,単価明細!J:J,単価明細!K:K)</f>
        <v>60</v>
      </c>
      <c r="R80" s="3">
        <f t="shared" si="25"/>
        <v>1180</v>
      </c>
      <c r="S80" s="3">
        <f t="shared" si="26"/>
        <v>13050</v>
      </c>
      <c r="T80" s="8">
        <f t="shared" si="27"/>
        <v>0</v>
      </c>
      <c r="U80" s="3">
        <f t="shared" si="28"/>
        <v>200</v>
      </c>
      <c r="V80" s="3">
        <f t="shared" si="29"/>
        <v>1000</v>
      </c>
      <c r="W80" s="3">
        <f t="shared" si="37"/>
        <v>11600</v>
      </c>
      <c r="X80" s="3">
        <f t="shared" si="30"/>
        <v>1260</v>
      </c>
      <c r="Y80" s="3">
        <f t="shared" si="31"/>
        <v>13860</v>
      </c>
      <c r="Z80" s="8">
        <f t="shared" si="32"/>
        <v>0</v>
      </c>
      <c r="AA80" s="17">
        <f t="shared" si="33"/>
        <v>0</v>
      </c>
    </row>
    <row r="81" spans="1:27">
      <c r="A81" s="16">
        <v>74</v>
      </c>
      <c r="B81" s="2">
        <f>IF($B$4="上水道",IF($B$2&lt;=20,LOOKUP(A81,単価明細!A:A,単価明細!B:B),LOOKUP(A81,単価明細!A:A,単価明細!F:F)),IF($B$2&lt;=20,LOOKUP(A81,単価明細!A:A,単価明細!B:B),LOOKUP(A81,単価明細!A:A,単価明細!F:F))+10)</f>
        <v>170</v>
      </c>
      <c r="C81" s="3">
        <f>IF($B$4="上水道",IF($B$2&lt;=20,LOOKUP(A81,単価明細!A:A,単価明細!C:C),LOOKUP(A81,単価明細!A:A,単価明細!G:G)),IF($B$2&lt;=20,LOOKUP(A81,単価明細!A:A,単価明細!C:C),LOOKUP(A81,単価明細!A:A,単価明細!G:G))+300)</f>
        <v>1300</v>
      </c>
      <c r="D81" s="3">
        <f t="shared" si="34"/>
        <v>10680</v>
      </c>
      <c r="E81" s="3">
        <f>LOOKUP($B$2,単価明細!J:J,単価明細!K:K)</f>
        <v>60</v>
      </c>
      <c r="F81" s="3">
        <f t="shared" si="19"/>
        <v>1200</v>
      </c>
      <c r="G81" s="4">
        <f t="shared" si="20"/>
        <v>13240</v>
      </c>
      <c r="H81" s="2">
        <v>200</v>
      </c>
      <c r="I81" s="3">
        <v>1000</v>
      </c>
      <c r="J81" s="3">
        <f t="shared" si="35"/>
        <v>11800</v>
      </c>
      <c r="K81" s="3">
        <f t="shared" si="21"/>
        <v>1280</v>
      </c>
      <c r="L81" s="4">
        <f t="shared" si="22"/>
        <v>14080</v>
      </c>
      <c r="M81" s="3">
        <f t="shared" si="23"/>
        <v>74</v>
      </c>
      <c r="N81" s="3">
        <f>IF($B$1=1,B81,LOOKUP(M81,単価明細!A:A,単価明細!B:B)*B$1)</f>
        <v>170</v>
      </c>
      <c r="O81" s="3">
        <f t="shared" si="24"/>
        <v>1300</v>
      </c>
      <c r="P81" s="3">
        <f t="shared" si="36"/>
        <v>10680</v>
      </c>
      <c r="Q81" s="3">
        <f>LOOKUP($B$2,単価明細!J:J,単価明細!K:K)</f>
        <v>60</v>
      </c>
      <c r="R81" s="3">
        <f t="shared" si="25"/>
        <v>1200</v>
      </c>
      <c r="S81" s="3">
        <f t="shared" si="26"/>
        <v>13240</v>
      </c>
      <c r="T81" s="8">
        <f t="shared" si="27"/>
        <v>0</v>
      </c>
      <c r="U81" s="3">
        <f t="shared" si="28"/>
        <v>200</v>
      </c>
      <c r="V81" s="3">
        <f t="shared" si="29"/>
        <v>1000</v>
      </c>
      <c r="W81" s="3">
        <f t="shared" si="37"/>
        <v>11800</v>
      </c>
      <c r="X81" s="3">
        <f t="shared" si="30"/>
        <v>1280</v>
      </c>
      <c r="Y81" s="3">
        <f t="shared" si="31"/>
        <v>14080</v>
      </c>
      <c r="Z81" s="8">
        <f t="shared" si="32"/>
        <v>0</v>
      </c>
      <c r="AA81" s="17">
        <f t="shared" si="33"/>
        <v>0</v>
      </c>
    </row>
    <row r="82" spans="1:27">
      <c r="A82" s="16">
        <v>75</v>
      </c>
      <c r="B82" s="2">
        <f>IF($B$4="上水道",IF($B$2&lt;=20,LOOKUP(A82,単価明細!A:A,単価明細!B:B),LOOKUP(A82,単価明細!A:A,単価明細!F:F)),IF($B$2&lt;=20,LOOKUP(A82,単価明細!A:A,単価明細!B:B),LOOKUP(A82,単価明細!A:A,単価明細!F:F))+10)</f>
        <v>170</v>
      </c>
      <c r="C82" s="3">
        <f>IF($B$4="上水道",IF($B$2&lt;=20,LOOKUP(A82,単価明細!A:A,単価明細!C:C),LOOKUP(A82,単価明細!A:A,単価明細!G:G)),IF($B$2&lt;=20,LOOKUP(A82,単価明細!A:A,単価明細!C:C),LOOKUP(A82,単価明細!A:A,単価明細!G:G))+300)</f>
        <v>1300</v>
      </c>
      <c r="D82" s="3">
        <f t="shared" si="34"/>
        <v>10850</v>
      </c>
      <c r="E82" s="3">
        <f>LOOKUP($B$2,単価明細!J:J,単価明細!K:K)</f>
        <v>60</v>
      </c>
      <c r="F82" s="3">
        <f t="shared" si="19"/>
        <v>1220</v>
      </c>
      <c r="G82" s="4">
        <f t="shared" si="20"/>
        <v>13430</v>
      </c>
      <c r="H82" s="2">
        <v>200</v>
      </c>
      <c r="I82" s="3">
        <v>1000</v>
      </c>
      <c r="J82" s="3">
        <f t="shared" si="35"/>
        <v>12000</v>
      </c>
      <c r="K82" s="3">
        <f t="shared" si="21"/>
        <v>1300</v>
      </c>
      <c r="L82" s="4">
        <f t="shared" si="22"/>
        <v>14300</v>
      </c>
      <c r="M82" s="3">
        <f t="shared" si="23"/>
        <v>75</v>
      </c>
      <c r="N82" s="3">
        <f>IF($B$1=1,B82,LOOKUP(M82,単価明細!A:A,単価明細!B:B)*B$1)</f>
        <v>170</v>
      </c>
      <c r="O82" s="3">
        <f t="shared" si="24"/>
        <v>1300</v>
      </c>
      <c r="P82" s="3">
        <f t="shared" si="36"/>
        <v>10850</v>
      </c>
      <c r="Q82" s="3">
        <f>LOOKUP($B$2,単価明細!J:J,単価明細!K:K)</f>
        <v>60</v>
      </c>
      <c r="R82" s="3">
        <f t="shared" si="25"/>
        <v>1220</v>
      </c>
      <c r="S82" s="3">
        <f t="shared" si="26"/>
        <v>13430</v>
      </c>
      <c r="T82" s="8">
        <f t="shared" si="27"/>
        <v>0</v>
      </c>
      <c r="U82" s="3">
        <f t="shared" si="28"/>
        <v>200</v>
      </c>
      <c r="V82" s="3">
        <f t="shared" si="29"/>
        <v>1000</v>
      </c>
      <c r="W82" s="3">
        <f t="shared" si="37"/>
        <v>12000</v>
      </c>
      <c r="X82" s="3">
        <f t="shared" si="30"/>
        <v>1300</v>
      </c>
      <c r="Y82" s="3">
        <f t="shared" si="31"/>
        <v>14300</v>
      </c>
      <c r="Z82" s="8">
        <f t="shared" si="32"/>
        <v>0</v>
      </c>
      <c r="AA82" s="17">
        <f>G82+L82-S82-Y82</f>
        <v>0</v>
      </c>
    </row>
    <row r="83" spans="1:27">
      <c r="A83" s="16">
        <v>76</v>
      </c>
      <c r="B83" s="2">
        <f>IF($B$4="上水道",IF($B$2&lt;=20,LOOKUP(A83,単価明細!A:A,単価明細!B:B),LOOKUP(A83,単価明細!A:A,単価明細!F:F)),IF($B$2&lt;=20,LOOKUP(A83,単価明細!A:A,単価明細!B:B),LOOKUP(A83,単価明細!A:A,単価明細!F:F))+10)</f>
        <v>170</v>
      </c>
      <c r="C83" s="3">
        <f>IF($B$4="上水道",IF($B$2&lt;=20,LOOKUP(A83,単価明細!A:A,単価明細!C:C),LOOKUP(A83,単価明細!A:A,単価明細!G:G)),IF($B$2&lt;=20,LOOKUP(A83,単価明細!A:A,単価明細!C:C),LOOKUP(A83,単価明細!A:A,単価明細!G:G))+300)</f>
        <v>1300</v>
      </c>
      <c r="D83" s="3">
        <f t="shared" si="34"/>
        <v>11020</v>
      </c>
      <c r="E83" s="3">
        <f>LOOKUP($B$2,単価明細!J:J,単価明細!K:K)</f>
        <v>60</v>
      </c>
      <c r="F83" s="3">
        <f t="shared" si="19"/>
        <v>1230</v>
      </c>
      <c r="G83" s="4">
        <f t="shared" si="20"/>
        <v>13610</v>
      </c>
      <c r="H83" s="2">
        <v>200</v>
      </c>
      <c r="I83" s="3">
        <v>1000</v>
      </c>
      <c r="J83" s="3">
        <f t="shared" si="35"/>
        <v>12200</v>
      </c>
      <c r="K83" s="3">
        <f t="shared" si="21"/>
        <v>1320</v>
      </c>
      <c r="L83" s="4">
        <f t="shared" si="22"/>
        <v>14520</v>
      </c>
      <c r="M83" s="3">
        <f t="shared" si="23"/>
        <v>76</v>
      </c>
      <c r="N83" s="3">
        <f>IF($B$1=1,B83,LOOKUP(M83,単価明細!A:A,単価明細!B:B)*B$1)</f>
        <v>170</v>
      </c>
      <c r="O83" s="3">
        <f t="shared" si="24"/>
        <v>1300</v>
      </c>
      <c r="P83" s="3">
        <f t="shared" si="36"/>
        <v>11020</v>
      </c>
      <c r="Q83" s="3">
        <f>LOOKUP($B$2,単価明細!J:J,単価明細!K:K)</f>
        <v>60</v>
      </c>
      <c r="R83" s="3">
        <f t="shared" si="25"/>
        <v>1230</v>
      </c>
      <c r="S83" s="3">
        <f t="shared" si="26"/>
        <v>13610</v>
      </c>
      <c r="T83" s="8">
        <f t="shared" si="27"/>
        <v>0</v>
      </c>
      <c r="U83" s="3">
        <f t="shared" si="28"/>
        <v>200</v>
      </c>
      <c r="V83" s="3">
        <f t="shared" si="29"/>
        <v>1000</v>
      </c>
      <c r="W83" s="3">
        <f t="shared" si="37"/>
        <v>12200</v>
      </c>
      <c r="X83" s="3">
        <f t="shared" si="30"/>
        <v>1320</v>
      </c>
      <c r="Y83" s="3">
        <f t="shared" si="31"/>
        <v>14520</v>
      </c>
      <c r="Z83" s="8">
        <f t="shared" si="32"/>
        <v>0</v>
      </c>
      <c r="AA83" s="17">
        <f t="shared" si="33"/>
        <v>0</v>
      </c>
    </row>
    <row r="84" spans="1:27">
      <c r="A84" s="16">
        <v>77</v>
      </c>
      <c r="B84" s="2">
        <f>IF($B$4="上水道",IF($B$2&lt;=20,LOOKUP(A84,単価明細!A:A,単価明細!B:B),LOOKUP(A84,単価明細!A:A,単価明細!F:F)),IF($B$2&lt;=20,LOOKUP(A84,単価明細!A:A,単価明細!B:B),LOOKUP(A84,単価明細!A:A,単価明細!F:F))+10)</f>
        <v>170</v>
      </c>
      <c r="C84" s="3">
        <f>IF($B$4="上水道",IF($B$2&lt;=20,LOOKUP(A84,単価明細!A:A,単価明細!C:C),LOOKUP(A84,単価明細!A:A,単価明細!G:G)),IF($B$2&lt;=20,LOOKUP(A84,単価明細!A:A,単価明細!C:C),LOOKUP(A84,単価明細!A:A,単価明細!G:G))+300)</f>
        <v>1300</v>
      </c>
      <c r="D84" s="3">
        <f t="shared" si="34"/>
        <v>11190</v>
      </c>
      <c r="E84" s="3">
        <f>LOOKUP($B$2,単価明細!J:J,単価明細!K:K)</f>
        <v>60</v>
      </c>
      <c r="F84" s="3">
        <f t="shared" si="19"/>
        <v>1250</v>
      </c>
      <c r="G84" s="4">
        <f t="shared" si="20"/>
        <v>13800</v>
      </c>
      <c r="H84" s="2">
        <v>200</v>
      </c>
      <c r="I84" s="3">
        <v>1000</v>
      </c>
      <c r="J84" s="3">
        <f t="shared" si="35"/>
        <v>12400</v>
      </c>
      <c r="K84" s="3">
        <f t="shared" si="21"/>
        <v>1340</v>
      </c>
      <c r="L84" s="4">
        <f t="shared" si="22"/>
        <v>14740</v>
      </c>
      <c r="M84" s="3">
        <f t="shared" si="23"/>
        <v>77</v>
      </c>
      <c r="N84" s="3">
        <f>IF($B$1=1,B84,LOOKUP(M84,単価明細!A:A,単価明細!B:B)*B$1)</f>
        <v>170</v>
      </c>
      <c r="O84" s="3">
        <f t="shared" si="24"/>
        <v>1300</v>
      </c>
      <c r="P84" s="3">
        <f t="shared" si="36"/>
        <v>11190</v>
      </c>
      <c r="Q84" s="3">
        <f>LOOKUP($B$2,単価明細!J:J,単価明細!K:K)</f>
        <v>60</v>
      </c>
      <c r="R84" s="3">
        <f t="shared" si="25"/>
        <v>1250</v>
      </c>
      <c r="S84" s="3">
        <f t="shared" si="26"/>
        <v>13800</v>
      </c>
      <c r="T84" s="8">
        <f t="shared" si="27"/>
        <v>0</v>
      </c>
      <c r="U84" s="3">
        <f t="shared" si="28"/>
        <v>200</v>
      </c>
      <c r="V84" s="3">
        <f t="shared" si="29"/>
        <v>1000</v>
      </c>
      <c r="W84" s="3">
        <f t="shared" si="37"/>
        <v>12400</v>
      </c>
      <c r="X84" s="3">
        <f t="shared" si="30"/>
        <v>1340</v>
      </c>
      <c r="Y84" s="3">
        <f t="shared" si="31"/>
        <v>14740</v>
      </c>
      <c r="Z84" s="8">
        <f t="shared" si="32"/>
        <v>0</v>
      </c>
      <c r="AA84" s="17">
        <f t="shared" si="33"/>
        <v>0</v>
      </c>
    </row>
    <row r="85" spans="1:27">
      <c r="A85" s="16">
        <v>78</v>
      </c>
      <c r="B85" s="2">
        <f>IF($B$4="上水道",IF($B$2&lt;=20,LOOKUP(A85,単価明細!A:A,単価明細!B:B),LOOKUP(A85,単価明細!A:A,単価明細!F:F)),IF($B$2&lt;=20,LOOKUP(A85,単価明細!A:A,単価明細!B:B),LOOKUP(A85,単価明細!A:A,単価明細!F:F))+10)</f>
        <v>170</v>
      </c>
      <c r="C85" s="3">
        <f>IF($B$4="上水道",IF($B$2&lt;=20,LOOKUP(A85,単価明細!A:A,単価明細!C:C),LOOKUP(A85,単価明細!A:A,単価明細!G:G)),IF($B$2&lt;=20,LOOKUP(A85,単価明細!A:A,単価明細!C:C),LOOKUP(A85,単価明細!A:A,単価明細!G:G))+300)</f>
        <v>1300</v>
      </c>
      <c r="D85" s="3">
        <f t="shared" si="34"/>
        <v>11360</v>
      </c>
      <c r="E85" s="3">
        <f>LOOKUP($B$2,単価明細!J:J,単価明細!K:K)</f>
        <v>60</v>
      </c>
      <c r="F85" s="3">
        <f t="shared" si="19"/>
        <v>1270</v>
      </c>
      <c r="G85" s="4">
        <f t="shared" si="20"/>
        <v>13990</v>
      </c>
      <c r="H85" s="2">
        <v>200</v>
      </c>
      <c r="I85" s="3">
        <v>1000</v>
      </c>
      <c r="J85" s="3">
        <f t="shared" si="35"/>
        <v>12600</v>
      </c>
      <c r="K85" s="3">
        <f t="shared" si="21"/>
        <v>1360</v>
      </c>
      <c r="L85" s="4">
        <f t="shared" si="22"/>
        <v>14960</v>
      </c>
      <c r="M85" s="3">
        <f t="shared" si="23"/>
        <v>78</v>
      </c>
      <c r="N85" s="3">
        <f>IF($B$1=1,B85,LOOKUP(M85,単価明細!A:A,単価明細!B:B)*B$1)</f>
        <v>170</v>
      </c>
      <c r="O85" s="3">
        <f t="shared" si="24"/>
        <v>1300</v>
      </c>
      <c r="P85" s="3">
        <f t="shared" si="36"/>
        <v>11360</v>
      </c>
      <c r="Q85" s="3">
        <f>LOOKUP($B$2,単価明細!J:J,単価明細!K:K)</f>
        <v>60</v>
      </c>
      <c r="R85" s="3">
        <f t="shared" si="25"/>
        <v>1270</v>
      </c>
      <c r="S85" s="3">
        <f t="shared" si="26"/>
        <v>13990</v>
      </c>
      <c r="T85" s="8">
        <f t="shared" si="27"/>
        <v>0</v>
      </c>
      <c r="U85" s="3">
        <f t="shared" si="28"/>
        <v>200</v>
      </c>
      <c r="V85" s="3">
        <f t="shared" si="29"/>
        <v>1000</v>
      </c>
      <c r="W85" s="3">
        <f t="shared" si="37"/>
        <v>12600</v>
      </c>
      <c r="X85" s="3">
        <f t="shared" si="30"/>
        <v>1360</v>
      </c>
      <c r="Y85" s="3">
        <f t="shared" si="31"/>
        <v>14960</v>
      </c>
      <c r="Z85" s="8">
        <f t="shared" si="32"/>
        <v>0</v>
      </c>
      <c r="AA85" s="17">
        <f t="shared" si="33"/>
        <v>0</v>
      </c>
    </row>
    <row r="86" spans="1:27">
      <c r="A86" s="16">
        <v>79</v>
      </c>
      <c r="B86" s="2">
        <f>IF($B$4="上水道",IF($B$2&lt;=20,LOOKUP(A86,単価明細!A:A,単価明細!B:B),LOOKUP(A86,単価明細!A:A,単価明細!F:F)),IF($B$2&lt;=20,LOOKUP(A86,単価明細!A:A,単価明細!B:B),LOOKUP(A86,単価明細!A:A,単価明細!F:F))+10)</f>
        <v>170</v>
      </c>
      <c r="C86" s="3">
        <f>IF($B$4="上水道",IF($B$2&lt;=20,LOOKUP(A86,単価明細!A:A,単価明細!C:C),LOOKUP(A86,単価明細!A:A,単価明細!G:G)),IF($B$2&lt;=20,LOOKUP(A86,単価明細!A:A,単価明細!C:C),LOOKUP(A86,単価明細!A:A,単価明細!G:G))+300)</f>
        <v>1300</v>
      </c>
      <c r="D86" s="3">
        <f t="shared" si="34"/>
        <v>11530</v>
      </c>
      <c r="E86" s="3">
        <f>LOOKUP($B$2,単価明細!J:J,単価明細!K:K)</f>
        <v>60</v>
      </c>
      <c r="F86" s="3">
        <f t="shared" si="19"/>
        <v>1280</v>
      </c>
      <c r="G86" s="4">
        <f t="shared" si="20"/>
        <v>14170</v>
      </c>
      <c r="H86" s="2">
        <v>200</v>
      </c>
      <c r="I86" s="3">
        <v>1000</v>
      </c>
      <c r="J86" s="3">
        <f t="shared" si="35"/>
        <v>12800</v>
      </c>
      <c r="K86" s="3">
        <f t="shared" si="21"/>
        <v>1380</v>
      </c>
      <c r="L86" s="4">
        <f t="shared" si="22"/>
        <v>15180</v>
      </c>
      <c r="M86" s="3">
        <f t="shared" si="23"/>
        <v>79</v>
      </c>
      <c r="N86" s="3">
        <f>IF($B$1=1,B86,LOOKUP(M86,単価明細!A:A,単価明細!B:B)*B$1)</f>
        <v>170</v>
      </c>
      <c r="O86" s="3">
        <f t="shared" si="24"/>
        <v>1300</v>
      </c>
      <c r="P86" s="3">
        <f t="shared" si="36"/>
        <v>11530</v>
      </c>
      <c r="Q86" s="3">
        <f>LOOKUP($B$2,単価明細!J:J,単価明細!K:K)</f>
        <v>60</v>
      </c>
      <c r="R86" s="3">
        <f t="shared" si="25"/>
        <v>1280</v>
      </c>
      <c r="S86" s="3">
        <f t="shared" si="26"/>
        <v>14170</v>
      </c>
      <c r="T86" s="8">
        <f t="shared" si="27"/>
        <v>0</v>
      </c>
      <c r="U86" s="3">
        <f t="shared" si="28"/>
        <v>200</v>
      </c>
      <c r="V86" s="3">
        <f t="shared" si="29"/>
        <v>1000</v>
      </c>
      <c r="W86" s="3">
        <f t="shared" si="37"/>
        <v>12800</v>
      </c>
      <c r="X86" s="3">
        <f t="shared" si="30"/>
        <v>1380</v>
      </c>
      <c r="Y86" s="3">
        <f t="shared" si="31"/>
        <v>15180</v>
      </c>
      <c r="Z86" s="8">
        <f t="shared" si="32"/>
        <v>0</v>
      </c>
      <c r="AA86" s="17">
        <f t="shared" si="33"/>
        <v>0</v>
      </c>
    </row>
    <row r="87" spans="1:27">
      <c r="A87" s="16">
        <v>80</v>
      </c>
      <c r="B87" s="2">
        <f>IF($B$4="上水道",IF($B$2&lt;=20,LOOKUP(A87,単価明細!A:A,単価明細!B:B),LOOKUP(A87,単価明細!A:A,単価明細!F:F)),IF($B$2&lt;=20,LOOKUP(A87,単価明細!A:A,単価明細!B:B),LOOKUP(A87,単価明細!A:A,単価明細!F:F))+10)</f>
        <v>170</v>
      </c>
      <c r="C87" s="3">
        <f>IF($B$4="上水道",IF($B$2&lt;=20,LOOKUP(A87,単価明細!A:A,単価明細!C:C),LOOKUP(A87,単価明細!A:A,単価明細!G:G)),IF($B$2&lt;=20,LOOKUP(A87,単価明細!A:A,単価明細!C:C),LOOKUP(A87,単価明細!A:A,単価明細!G:G))+300)</f>
        <v>1300</v>
      </c>
      <c r="D87" s="3">
        <f t="shared" si="34"/>
        <v>11700</v>
      </c>
      <c r="E87" s="3">
        <f>LOOKUP($B$2,単価明細!J:J,単価明細!K:K)</f>
        <v>60</v>
      </c>
      <c r="F87" s="3">
        <f t="shared" si="19"/>
        <v>1300</v>
      </c>
      <c r="G87" s="4">
        <f t="shared" si="20"/>
        <v>14360</v>
      </c>
      <c r="H87" s="2">
        <v>200</v>
      </c>
      <c r="I87" s="3">
        <v>1000</v>
      </c>
      <c r="J87" s="3">
        <f t="shared" si="35"/>
        <v>13000</v>
      </c>
      <c r="K87" s="3">
        <f t="shared" si="21"/>
        <v>1400</v>
      </c>
      <c r="L87" s="4">
        <f t="shared" si="22"/>
        <v>15400</v>
      </c>
      <c r="M87" s="3">
        <f t="shared" si="23"/>
        <v>80</v>
      </c>
      <c r="N87" s="3">
        <f>IF($B$1=1,B87,LOOKUP(M87,単価明細!A:A,単価明細!B:B)*B$1)</f>
        <v>170</v>
      </c>
      <c r="O87" s="3">
        <f t="shared" si="24"/>
        <v>1300</v>
      </c>
      <c r="P87" s="3">
        <f t="shared" si="36"/>
        <v>11700</v>
      </c>
      <c r="Q87" s="3">
        <f>LOOKUP($B$2,単価明細!J:J,単価明細!K:K)</f>
        <v>60</v>
      </c>
      <c r="R87" s="3">
        <f t="shared" si="25"/>
        <v>1300</v>
      </c>
      <c r="S87" s="3">
        <f t="shared" si="26"/>
        <v>14360</v>
      </c>
      <c r="T87" s="8">
        <f t="shared" si="27"/>
        <v>0</v>
      </c>
      <c r="U87" s="3">
        <f t="shared" si="28"/>
        <v>200</v>
      </c>
      <c r="V87" s="3">
        <f t="shared" si="29"/>
        <v>1000</v>
      </c>
      <c r="W87" s="3">
        <f t="shared" si="37"/>
        <v>13000</v>
      </c>
      <c r="X87" s="3">
        <f t="shared" si="30"/>
        <v>1400</v>
      </c>
      <c r="Y87" s="3">
        <f t="shared" si="31"/>
        <v>15400</v>
      </c>
      <c r="Z87" s="8">
        <f t="shared" si="32"/>
        <v>0</v>
      </c>
      <c r="AA87" s="17">
        <f t="shared" si="33"/>
        <v>0</v>
      </c>
    </row>
    <row r="88" spans="1:27">
      <c r="A88" s="16">
        <v>81</v>
      </c>
      <c r="B88" s="2">
        <f>IF($B$4="上水道",IF($B$2&lt;=20,LOOKUP(A88,単価明細!A:A,単価明細!B:B),LOOKUP(A88,単価明細!A:A,単価明細!F:F)),IF($B$2&lt;=20,LOOKUP(A88,単価明細!A:A,単価明細!B:B),LOOKUP(A88,単価明細!A:A,単価明細!F:F))+10)</f>
        <v>170</v>
      </c>
      <c r="C88" s="3">
        <f>IF($B$4="上水道",IF($B$2&lt;=20,LOOKUP(A88,単価明細!A:A,単価明細!C:C),LOOKUP(A88,単価明細!A:A,単価明細!G:G)),IF($B$2&lt;=20,LOOKUP(A88,単価明細!A:A,単価明細!C:C),LOOKUP(A88,単価明細!A:A,単価明細!G:G))+300)</f>
        <v>1300</v>
      </c>
      <c r="D88" s="3">
        <f t="shared" si="34"/>
        <v>11870</v>
      </c>
      <c r="E88" s="3">
        <f>LOOKUP($B$2,単価明細!J:J,単価明細!K:K)</f>
        <v>60</v>
      </c>
      <c r="F88" s="3">
        <f t="shared" si="19"/>
        <v>1320</v>
      </c>
      <c r="G88" s="4">
        <f t="shared" si="20"/>
        <v>14550</v>
      </c>
      <c r="H88" s="2">
        <v>200</v>
      </c>
      <c r="I88" s="3">
        <v>1000</v>
      </c>
      <c r="J88" s="3">
        <f t="shared" si="35"/>
        <v>13200</v>
      </c>
      <c r="K88" s="3">
        <f t="shared" si="21"/>
        <v>1420</v>
      </c>
      <c r="L88" s="4">
        <f t="shared" si="22"/>
        <v>15620</v>
      </c>
      <c r="M88" s="3">
        <f t="shared" si="23"/>
        <v>81</v>
      </c>
      <c r="N88" s="3">
        <f>IF($B$1=1,B88,LOOKUP(M88,単価明細!A:A,単価明細!B:B)*B$1)</f>
        <v>170</v>
      </c>
      <c r="O88" s="3">
        <f t="shared" si="24"/>
        <v>1300</v>
      </c>
      <c r="P88" s="3">
        <f t="shared" si="36"/>
        <v>11870</v>
      </c>
      <c r="Q88" s="3">
        <f>LOOKUP($B$2,単価明細!J:J,単価明細!K:K)</f>
        <v>60</v>
      </c>
      <c r="R88" s="3">
        <f t="shared" si="25"/>
        <v>1320</v>
      </c>
      <c r="S88" s="3">
        <f t="shared" si="26"/>
        <v>14550</v>
      </c>
      <c r="T88" s="8">
        <f t="shared" si="27"/>
        <v>0</v>
      </c>
      <c r="U88" s="3">
        <f t="shared" si="28"/>
        <v>200</v>
      </c>
      <c r="V88" s="3">
        <f t="shared" si="29"/>
        <v>1000</v>
      </c>
      <c r="W88" s="3">
        <f t="shared" si="37"/>
        <v>13200</v>
      </c>
      <c r="X88" s="3">
        <f t="shared" si="30"/>
        <v>1420</v>
      </c>
      <c r="Y88" s="3">
        <f t="shared" si="31"/>
        <v>15620</v>
      </c>
      <c r="Z88" s="8">
        <f t="shared" si="32"/>
        <v>0</v>
      </c>
      <c r="AA88" s="17">
        <f t="shared" si="33"/>
        <v>0</v>
      </c>
    </row>
    <row r="89" spans="1:27">
      <c r="A89" s="16">
        <v>82</v>
      </c>
      <c r="B89" s="2">
        <f>IF($B$4="上水道",IF($B$2&lt;=20,LOOKUP(A89,単価明細!A:A,単価明細!B:B),LOOKUP(A89,単価明細!A:A,単価明細!F:F)),IF($B$2&lt;=20,LOOKUP(A89,単価明細!A:A,単価明細!B:B),LOOKUP(A89,単価明細!A:A,単価明細!F:F))+10)</f>
        <v>170</v>
      </c>
      <c r="C89" s="3">
        <f>IF($B$4="上水道",IF($B$2&lt;=20,LOOKUP(A89,単価明細!A:A,単価明細!C:C),LOOKUP(A89,単価明細!A:A,単価明細!G:G)),IF($B$2&lt;=20,LOOKUP(A89,単価明細!A:A,単価明細!C:C),LOOKUP(A89,単価明細!A:A,単価明細!G:G))+300)</f>
        <v>1300</v>
      </c>
      <c r="D89" s="3">
        <f t="shared" si="34"/>
        <v>12040</v>
      </c>
      <c r="E89" s="3">
        <f>LOOKUP($B$2,単価明細!J:J,単価明細!K:K)</f>
        <v>60</v>
      </c>
      <c r="F89" s="3">
        <f t="shared" si="19"/>
        <v>1340</v>
      </c>
      <c r="G89" s="4">
        <f t="shared" si="20"/>
        <v>14740</v>
      </c>
      <c r="H89" s="2">
        <v>200</v>
      </c>
      <c r="I89" s="3">
        <v>1000</v>
      </c>
      <c r="J89" s="3">
        <f t="shared" si="35"/>
        <v>13400</v>
      </c>
      <c r="K89" s="3">
        <f t="shared" si="21"/>
        <v>1440</v>
      </c>
      <c r="L89" s="4">
        <f t="shared" si="22"/>
        <v>15840</v>
      </c>
      <c r="M89" s="3">
        <f t="shared" si="23"/>
        <v>82</v>
      </c>
      <c r="N89" s="3">
        <f>IF($B$1=1,B89,LOOKUP(M89,単価明細!A:A,単価明細!B:B)*B$1)</f>
        <v>170</v>
      </c>
      <c r="O89" s="3">
        <f t="shared" si="24"/>
        <v>1300</v>
      </c>
      <c r="P89" s="3">
        <f t="shared" si="36"/>
        <v>12040</v>
      </c>
      <c r="Q89" s="3">
        <f>LOOKUP($B$2,単価明細!J:J,単価明細!K:K)</f>
        <v>60</v>
      </c>
      <c r="R89" s="3">
        <f t="shared" si="25"/>
        <v>1340</v>
      </c>
      <c r="S89" s="3">
        <f t="shared" si="26"/>
        <v>14740</v>
      </c>
      <c r="T89" s="8">
        <f t="shared" si="27"/>
        <v>0</v>
      </c>
      <c r="U89" s="3">
        <f t="shared" si="28"/>
        <v>200</v>
      </c>
      <c r="V89" s="3">
        <f t="shared" si="29"/>
        <v>1000</v>
      </c>
      <c r="W89" s="3">
        <f t="shared" si="37"/>
        <v>13400</v>
      </c>
      <c r="X89" s="3">
        <f t="shared" si="30"/>
        <v>1440</v>
      </c>
      <c r="Y89" s="3">
        <f t="shared" si="31"/>
        <v>15840</v>
      </c>
      <c r="Z89" s="8">
        <f t="shared" si="32"/>
        <v>0</v>
      </c>
      <c r="AA89" s="17">
        <f t="shared" si="33"/>
        <v>0</v>
      </c>
    </row>
    <row r="90" spans="1:27">
      <c r="A90" s="16">
        <v>83</v>
      </c>
      <c r="B90" s="2">
        <f>IF($B$4="上水道",IF($B$2&lt;=20,LOOKUP(A90,単価明細!A:A,単価明細!B:B),LOOKUP(A90,単価明細!A:A,単価明細!F:F)),IF($B$2&lt;=20,LOOKUP(A90,単価明細!A:A,単価明細!B:B),LOOKUP(A90,単価明細!A:A,単価明細!F:F))+10)</f>
        <v>170</v>
      </c>
      <c r="C90" s="3">
        <f>IF($B$4="上水道",IF($B$2&lt;=20,LOOKUP(A90,単価明細!A:A,単価明細!C:C),LOOKUP(A90,単価明細!A:A,単価明細!G:G)),IF($B$2&lt;=20,LOOKUP(A90,単価明細!A:A,単価明細!C:C),LOOKUP(A90,単価明細!A:A,単価明細!G:G))+300)</f>
        <v>1300</v>
      </c>
      <c r="D90" s="3">
        <f t="shared" si="34"/>
        <v>12210</v>
      </c>
      <c r="E90" s="3">
        <f>LOOKUP($B$2,単価明細!J:J,単価明細!K:K)</f>
        <v>60</v>
      </c>
      <c r="F90" s="3">
        <f t="shared" si="19"/>
        <v>1350</v>
      </c>
      <c r="G90" s="4">
        <f t="shared" si="20"/>
        <v>14920</v>
      </c>
      <c r="H90" s="2">
        <v>200</v>
      </c>
      <c r="I90" s="3">
        <v>1000</v>
      </c>
      <c r="J90" s="3">
        <f t="shared" si="35"/>
        <v>13600</v>
      </c>
      <c r="K90" s="3">
        <f t="shared" si="21"/>
        <v>1460</v>
      </c>
      <c r="L90" s="4">
        <f t="shared" si="22"/>
        <v>16060</v>
      </c>
      <c r="M90" s="3">
        <f t="shared" si="23"/>
        <v>83</v>
      </c>
      <c r="N90" s="3">
        <f>IF($B$1=1,B90,LOOKUP(M90,単価明細!A:A,単価明細!B:B)*B$1)</f>
        <v>170</v>
      </c>
      <c r="O90" s="3">
        <f t="shared" si="24"/>
        <v>1300</v>
      </c>
      <c r="P90" s="3">
        <f t="shared" si="36"/>
        <v>12210</v>
      </c>
      <c r="Q90" s="3">
        <f>LOOKUP($B$2,単価明細!J:J,単価明細!K:K)</f>
        <v>60</v>
      </c>
      <c r="R90" s="3">
        <f t="shared" si="25"/>
        <v>1350</v>
      </c>
      <c r="S90" s="3">
        <f t="shared" si="26"/>
        <v>14920</v>
      </c>
      <c r="T90" s="8">
        <f t="shared" si="27"/>
        <v>0</v>
      </c>
      <c r="U90" s="3">
        <f t="shared" si="28"/>
        <v>200</v>
      </c>
      <c r="V90" s="3">
        <f t="shared" si="29"/>
        <v>1000</v>
      </c>
      <c r="W90" s="3">
        <f t="shared" si="37"/>
        <v>13600</v>
      </c>
      <c r="X90" s="3">
        <f t="shared" si="30"/>
        <v>1460</v>
      </c>
      <c r="Y90" s="3">
        <f t="shared" si="31"/>
        <v>16060</v>
      </c>
      <c r="Z90" s="8">
        <f t="shared" si="32"/>
        <v>0</v>
      </c>
      <c r="AA90" s="17">
        <f t="shared" si="33"/>
        <v>0</v>
      </c>
    </row>
    <row r="91" spans="1:27">
      <c r="A91" s="16">
        <v>84</v>
      </c>
      <c r="B91" s="2">
        <f>IF($B$4="上水道",IF($B$2&lt;=20,LOOKUP(A91,単価明細!A:A,単価明細!B:B),LOOKUP(A91,単価明細!A:A,単価明細!F:F)),IF($B$2&lt;=20,LOOKUP(A91,単価明細!A:A,単価明細!B:B),LOOKUP(A91,単価明細!A:A,単価明細!F:F))+10)</f>
        <v>170</v>
      </c>
      <c r="C91" s="3">
        <f>IF($B$4="上水道",IF($B$2&lt;=20,LOOKUP(A91,単価明細!A:A,単価明細!C:C),LOOKUP(A91,単価明細!A:A,単価明細!G:G)),IF($B$2&lt;=20,LOOKUP(A91,単価明細!A:A,単価明細!C:C),LOOKUP(A91,単価明細!A:A,単価明細!G:G))+300)</f>
        <v>1300</v>
      </c>
      <c r="D91" s="3">
        <f t="shared" si="34"/>
        <v>12380</v>
      </c>
      <c r="E91" s="3">
        <f>LOOKUP($B$2,単価明細!J:J,単価明細!K:K)</f>
        <v>60</v>
      </c>
      <c r="F91" s="3">
        <f t="shared" si="19"/>
        <v>1370</v>
      </c>
      <c r="G91" s="4">
        <f t="shared" si="20"/>
        <v>15110</v>
      </c>
      <c r="H91" s="2">
        <v>200</v>
      </c>
      <c r="I91" s="3">
        <v>1000</v>
      </c>
      <c r="J91" s="3">
        <f t="shared" si="35"/>
        <v>13800</v>
      </c>
      <c r="K91" s="3">
        <f t="shared" si="21"/>
        <v>1480</v>
      </c>
      <c r="L91" s="4">
        <f t="shared" si="22"/>
        <v>16280</v>
      </c>
      <c r="M91" s="3">
        <f t="shared" si="23"/>
        <v>84</v>
      </c>
      <c r="N91" s="3">
        <f>IF($B$1=1,B91,LOOKUP(M91,単価明細!A:A,単価明細!B:B)*B$1)</f>
        <v>170</v>
      </c>
      <c r="O91" s="3">
        <f t="shared" si="24"/>
        <v>1300</v>
      </c>
      <c r="P91" s="3">
        <f t="shared" si="36"/>
        <v>12380</v>
      </c>
      <c r="Q91" s="3">
        <f>LOOKUP($B$2,単価明細!J:J,単価明細!K:K)</f>
        <v>60</v>
      </c>
      <c r="R91" s="3">
        <f t="shared" si="25"/>
        <v>1370</v>
      </c>
      <c r="S91" s="3">
        <f t="shared" si="26"/>
        <v>15110</v>
      </c>
      <c r="T91" s="8">
        <f t="shared" si="27"/>
        <v>0</v>
      </c>
      <c r="U91" s="3">
        <f t="shared" si="28"/>
        <v>200</v>
      </c>
      <c r="V91" s="3">
        <f t="shared" si="29"/>
        <v>1000</v>
      </c>
      <c r="W91" s="3">
        <f t="shared" si="37"/>
        <v>13800</v>
      </c>
      <c r="X91" s="3">
        <f t="shared" si="30"/>
        <v>1480</v>
      </c>
      <c r="Y91" s="3">
        <f t="shared" si="31"/>
        <v>16280</v>
      </c>
      <c r="Z91" s="8">
        <f t="shared" si="32"/>
        <v>0</v>
      </c>
      <c r="AA91" s="17">
        <f t="shared" si="33"/>
        <v>0</v>
      </c>
    </row>
    <row r="92" spans="1:27">
      <c r="A92" s="16">
        <v>85</v>
      </c>
      <c r="B92" s="2">
        <f>IF($B$4="上水道",IF($B$2&lt;=20,LOOKUP(A92,単価明細!A:A,単価明細!B:B),LOOKUP(A92,単価明細!A:A,単価明細!F:F)),IF($B$2&lt;=20,LOOKUP(A92,単価明細!A:A,単価明細!B:B),LOOKUP(A92,単価明細!A:A,単価明細!F:F))+10)</f>
        <v>170</v>
      </c>
      <c r="C92" s="3">
        <f>IF($B$4="上水道",IF($B$2&lt;=20,LOOKUP(A92,単価明細!A:A,単価明細!C:C),LOOKUP(A92,単価明細!A:A,単価明細!G:G)),IF($B$2&lt;=20,LOOKUP(A92,単価明細!A:A,単価明細!C:C),LOOKUP(A92,単価明細!A:A,単価明細!G:G))+300)</f>
        <v>1300</v>
      </c>
      <c r="D92" s="3">
        <f t="shared" si="34"/>
        <v>12550</v>
      </c>
      <c r="E92" s="3">
        <f>LOOKUP($B$2,単価明細!J:J,単価明細!K:K)</f>
        <v>60</v>
      </c>
      <c r="F92" s="3">
        <f t="shared" si="19"/>
        <v>1390</v>
      </c>
      <c r="G92" s="4">
        <f t="shared" si="20"/>
        <v>15300</v>
      </c>
      <c r="H92" s="2">
        <v>200</v>
      </c>
      <c r="I92" s="3">
        <v>1000</v>
      </c>
      <c r="J92" s="3">
        <f t="shared" si="35"/>
        <v>14000</v>
      </c>
      <c r="K92" s="3">
        <f t="shared" si="21"/>
        <v>1500</v>
      </c>
      <c r="L92" s="4">
        <f t="shared" si="22"/>
        <v>16500</v>
      </c>
      <c r="M92" s="3">
        <f t="shared" si="23"/>
        <v>85</v>
      </c>
      <c r="N92" s="3">
        <f>IF($B$1=1,B92,LOOKUP(M92,単価明細!A:A,単価明細!B:B)*B$1)</f>
        <v>170</v>
      </c>
      <c r="O92" s="3">
        <f t="shared" si="24"/>
        <v>1300</v>
      </c>
      <c r="P92" s="3">
        <f t="shared" si="36"/>
        <v>12550</v>
      </c>
      <c r="Q92" s="3">
        <f>LOOKUP($B$2,単価明細!J:J,単価明細!K:K)</f>
        <v>60</v>
      </c>
      <c r="R92" s="3">
        <f t="shared" si="25"/>
        <v>1390</v>
      </c>
      <c r="S92" s="3">
        <f t="shared" si="26"/>
        <v>15300</v>
      </c>
      <c r="T92" s="8">
        <f t="shared" si="27"/>
        <v>0</v>
      </c>
      <c r="U92" s="3">
        <f t="shared" si="28"/>
        <v>200</v>
      </c>
      <c r="V92" s="3">
        <f t="shared" si="29"/>
        <v>1000</v>
      </c>
      <c r="W92" s="3">
        <f t="shared" si="37"/>
        <v>14000</v>
      </c>
      <c r="X92" s="3">
        <f t="shared" si="30"/>
        <v>1500</v>
      </c>
      <c r="Y92" s="3">
        <f t="shared" si="31"/>
        <v>16500</v>
      </c>
      <c r="Z92" s="8">
        <f t="shared" si="32"/>
        <v>0</v>
      </c>
      <c r="AA92" s="17">
        <f t="shared" si="33"/>
        <v>0</v>
      </c>
    </row>
    <row r="93" spans="1:27">
      <c r="A93" s="16">
        <v>86</v>
      </c>
      <c r="B93" s="2">
        <f>IF($B$4="上水道",IF($B$2&lt;=20,LOOKUP(A93,単価明細!A:A,単価明細!B:B),LOOKUP(A93,単価明細!A:A,単価明細!F:F)),IF($B$2&lt;=20,LOOKUP(A93,単価明細!A:A,単価明細!B:B),LOOKUP(A93,単価明細!A:A,単価明細!F:F))+10)</f>
        <v>170</v>
      </c>
      <c r="C93" s="3">
        <f>IF($B$4="上水道",IF($B$2&lt;=20,LOOKUP(A93,単価明細!A:A,単価明細!C:C),LOOKUP(A93,単価明細!A:A,単価明細!G:G)),IF($B$2&lt;=20,LOOKUP(A93,単価明細!A:A,単価明細!C:C),LOOKUP(A93,単価明細!A:A,単価明細!G:G))+300)</f>
        <v>1300</v>
      </c>
      <c r="D93" s="3">
        <f t="shared" si="34"/>
        <v>12720</v>
      </c>
      <c r="E93" s="3">
        <f>LOOKUP($B$2,単価明細!J:J,単価明細!K:K)</f>
        <v>60</v>
      </c>
      <c r="F93" s="3">
        <f t="shared" si="19"/>
        <v>1400</v>
      </c>
      <c r="G93" s="4">
        <f t="shared" si="20"/>
        <v>15480</v>
      </c>
      <c r="H93" s="2">
        <v>200</v>
      </c>
      <c r="I93" s="3">
        <v>1000</v>
      </c>
      <c r="J93" s="3">
        <f t="shared" si="35"/>
        <v>14200</v>
      </c>
      <c r="K93" s="3">
        <f t="shared" si="21"/>
        <v>1520</v>
      </c>
      <c r="L93" s="4">
        <f t="shared" si="22"/>
        <v>16720</v>
      </c>
      <c r="M93" s="3">
        <f t="shared" si="23"/>
        <v>86</v>
      </c>
      <c r="N93" s="3">
        <f>IF($B$1=1,B93,LOOKUP(M93,単価明細!A:A,単価明細!B:B)*B$1)</f>
        <v>170</v>
      </c>
      <c r="O93" s="3">
        <f t="shared" si="24"/>
        <v>1300</v>
      </c>
      <c r="P93" s="3">
        <f t="shared" si="36"/>
        <v>12720</v>
      </c>
      <c r="Q93" s="3">
        <f>LOOKUP($B$2,単価明細!J:J,単価明細!K:K)</f>
        <v>60</v>
      </c>
      <c r="R93" s="3">
        <f t="shared" si="25"/>
        <v>1400</v>
      </c>
      <c r="S93" s="3">
        <f t="shared" si="26"/>
        <v>15480</v>
      </c>
      <c r="T93" s="8">
        <f t="shared" si="27"/>
        <v>0</v>
      </c>
      <c r="U93" s="3">
        <f t="shared" si="28"/>
        <v>200</v>
      </c>
      <c r="V93" s="3">
        <f t="shared" si="29"/>
        <v>1000</v>
      </c>
      <c r="W93" s="3">
        <f t="shared" si="37"/>
        <v>14200</v>
      </c>
      <c r="X93" s="3">
        <f t="shared" si="30"/>
        <v>1520</v>
      </c>
      <c r="Y93" s="3">
        <f t="shared" si="31"/>
        <v>16720</v>
      </c>
      <c r="Z93" s="8">
        <f t="shared" si="32"/>
        <v>0</v>
      </c>
      <c r="AA93" s="17">
        <f t="shared" si="33"/>
        <v>0</v>
      </c>
    </row>
    <row r="94" spans="1:27">
      <c r="A94" s="16">
        <v>87</v>
      </c>
      <c r="B94" s="2">
        <f>IF($B$4="上水道",IF($B$2&lt;=20,LOOKUP(A94,単価明細!A:A,単価明細!B:B),LOOKUP(A94,単価明細!A:A,単価明細!F:F)),IF($B$2&lt;=20,LOOKUP(A94,単価明細!A:A,単価明細!B:B),LOOKUP(A94,単価明細!A:A,単価明細!F:F))+10)</f>
        <v>170</v>
      </c>
      <c r="C94" s="3">
        <f>IF($B$4="上水道",IF($B$2&lt;=20,LOOKUP(A94,単価明細!A:A,単価明細!C:C),LOOKUP(A94,単価明細!A:A,単価明細!G:G)),IF($B$2&lt;=20,LOOKUP(A94,単価明細!A:A,単価明細!C:C),LOOKUP(A94,単価明細!A:A,単価明細!G:G))+300)</f>
        <v>1300</v>
      </c>
      <c r="D94" s="3">
        <f t="shared" si="34"/>
        <v>12890</v>
      </c>
      <c r="E94" s="3">
        <f>LOOKUP($B$2,単価明細!J:J,単価明細!K:K)</f>
        <v>60</v>
      </c>
      <c r="F94" s="3">
        <f t="shared" si="19"/>
        <v>1420</v>
      </c>
      <c r="G94" s="4">
        <f t="shared" si="20"/>
        <v>15670</v>
      </c>
      <c r="H94" s="2">
        <v>200</v>
      </c>
      <c r="I94" s="3">
        <v>1000</v>
      </c>
      <c r="J94" s="3">
        <f t="shared" si="35"/>
        <v>14400</v>
      </c>
      <c r="K94" s="3">
        <f t="shared" si="21"/>
        <v>1540</v>
      </c>
      <c r="L94" s="4">
        <f t="shared" si="22"/>
        <v>16940</v>
      </c>
      <c r="M94" s="3">
        <f t="shared" si="23"/>
        <v>87</v>
      </c>
      <c r="N94" s="3">
        <f>IF($B$1=1,B94,LOOKUP(M94,単価明細!A:A,単価明細!B:B)*B$1)</f>
        <v>170</v>
      </c>
      <c r="O94" s="3">
        <f t="shared" si="24"/>
        <v>1300</v>
      </c>
      <c r="P94" s="3">
        <f t="shared" si="36"/>
        <v>12890</v>
      </c>
      <c r="Q94" s="3">
        <f>LOOKUP($B$2,単価明細!J:J,単価明細!K:K)</f>
        <v>60</v>
      </c>
      <c r="R94" s="3">
        <f t="shared" si="25"/>
        <v>1420</v>
      </c>
      <c r="S94" s="3">
        <f t="shared" si="26"/>
        <v>15670</v>
      </c>
      <c r="T94" s="8">
        <f t="shared" si="27"/>
        <v>0</v>
      </c>
      <c r="U94" s="3">
        <f t="shared" si="28"/>
        <v>200</v>
      </c>
      <c r="V94" s="3">
        <f t="shared" si="29"/>
        <v>1000</v>
      </c>
      <c r="W94" s="3">
        <f t="shared" si="37"/>
        <v>14400</v>
      </c>
      <c r="X94" s="3">
        <f t="shared" si="30"/>
        <v>1540</v>
      </c>
      <c r="Y94" s="3">
        <f t="shared" si="31"/>
        <v>16940</v>
      </c>
      <c r="Z94" s="8">
        <f t="shared" si="32"/>
        <v>0</v>
      </c>
      <c r="AA94" s="17">
        <f t="shared" si="33"/>
        <v>0</v>
      </c>
    </row>
    <row r="95" spans="1:27">
      <c r="A95" s="16">
        <v>88</v>
      </c>
      <c r="B95" s="2">
        <f>IF($B$4="上水道",IF($B$2&lt;=20,LOOKUP(A95,単価明細!A:A,単価明細!B:B),LOOKUP(A95,単価明細!A:A,単価明細!F:F)),IF($B$2&lt;=20,LOOKUP(A95,単価明細!A:A,単価明細!B:B),LOOKUP(A95,単価明細!A:A,単価明細!F:F))+10)</f>
        <v>170</v>
      </c>
      <c r="C95" s="3">
        <f>IF($B$4="上水道",IF($B$2&lt;=20,LOOKUP(A95,単価明細!A:A,単価明細!C:C),LOOKUP(A95,単価明細!A:A,単価明細!G:G)),IF($B$2&lt;=20,LOOKUP(A95,単価明細!A:A,単価明細!C:C),LOOKUP(A95,単価明細!A:A,単価明細!G:G))+300)</f>
        <v>1300</v>
      </c>
      <c r="D95" s="3">
        <f t="shared" si="34"/>
        <v>13060</v>
      </c>
      <c r="E95" s="3">
        <f>LOOKUP($B$2,単価明細!J:J,単価明細!K:K)</f>
        <v>60</v>
      </c>
      <c r="F95" s="3">
        <f t="shared" si="19"/>
        <v>1440</v>
      </c>
      <c r="G95" s="4">
        <f t="shared" si="20"/>
        <v>15860</v>
      </c>
      <c r="H95" s="2">
        <v>200</v>
      </c>
      <c r="I95" s="3">
        <v>1000</v>
      </c>
      <c r="J95" s="3">
        <f t="shared" si="35"/>
        <v>14600</v>
      </c>
      <c r="K95" s="3">
        <f t="shared" si="21"/>
        <v>1560</v>
      </c>
      <c r="L95" s="4">
        <f t="shared" si="22"/>
        <v>17160</v>
      </c>
      <c r="M95" s="3">
        <f t="shared" si="23"/>
        <v>88</v>
      </c>
      <c r="N95" s="3">
        <f>IF($B$1=1,B95,LOOKUP(M95,単価明細!A:A,単価明細!B:B)*B$1)</f>
        <v>170</v>
      </c>
      <c r="O95" s="3">
        <f t="shared" si="24"/>
        <v>1300</v>
      </c>
      <c r="P95" s="3">
        <f t="shared" si="36"/>
        <v>13060</v>
      </c>
      <c r="Q95" s="3">
        <f>LOOKUP($B$2,単価明細!J:J,単価明細!K:K)</f>
        <v>60</v>
      </c>
      <c r="R95" s="3">
        <f t="shared" si="25"/>
        <v>1440</v>
      </c>
      <c r="S95" s="3">
        <f t="shared" si="26"/>
        <v>15860</v>
      </c>
      <c r="T95" s="8">
        <f t="shared" si="27"/>
        <v>0</v>
      </c>
      <c r="U95" s="3">
        <f t="shared" si="28"/>
        <v>200</v>
      </c>
      <c r="V95" s="3">
        <f t="shared" si="29"/>
        <v>1000</v>
      </c>
      <c r="W95" s="3">
        <f t="shared" si="37"/>
        <v>14600</v>
      </c>
      <c r="X95" s="3">
        <f t="shared" si="30"/>
        <v>1560</v>
      </c>
      <c r="Y95" s="3">
        <f t="shared" si="31"/>
        <v>17160</v>
      </c>
      <c r="Z95" s="8">
        <f t="shared" si="32"/>
        <v>0</v>
      </c>
      <c r="AA95" s="17">
        <f t="shared" si="33"/>
        <v>0</v>
      </c>
    </row>
    <row r="96" spans="1:27">
      <c r="A96" s="16">
        <v>89</v>
      </c>
      <c r="B96" s="2">
        <f>IF($B$4="上水道",IF($B$2&lt;=20,LOOKUP(A96,単価明細!A:A,単価明細!B:B),LOOKUP(A96,単価明細!A:A,単価明細!F:F)),IF($B$2&lt;=20,LOOKUP(A96,単価明細!A:A,単価明細!B:B),LOOKUP(A96,単価明細!A:A,単価明細!F:F))+10)</f>
        <v>170</v>
      </c>
      <c r="C96" s="3">
        <f>IF($B$4="上水道",IF($B$2&lt;=20,LOOKUP(A96,単価明細!A:A,単価明細!C:C),LOOKUP(A96,単価明細!A:A,単価明細!G:G)),IF($B$2&lt;=20,LOOKUP(A96,単価明細!A:A,単価明細!C:C),LOOKUP(A96,単価明細!A:A,単価明細!G:G))+300)</f>
        <v>1300</v>
      </c>
      <c r="D96" s="3">
        <f t="shared" si="34"/>
        <v>13230</v>
      </c>
      <c r="E96" s="3">
        <f>LOOKUP($B$2,単価明細!J:J,単価明細!K:K)</f>
        <v>60</v>
      </c>
      <c r="F96" s="3">
        <f t="shared" si="19"/>
        <v>1450</v>
      </c>
      <c r="G96" s="4">
        <f t="shared" si="20"/>
        <v>16040</v>
      </c>
      <c r="H96" s="2">
        <v>200</v>
      </c>
      <c r="I96" s="3">
        <v>1000</v>
      </c>
      <c r="J96" s="3">
        <f t="shared" si="35"/>
        <v>14800</v>
      </c>
      <c r="K96" s="3">
        <f t="shared" si="21"/>
        <v>1580</v>
      </c>
      <c r="L96" s="4">
        <f t="shared" si="22"/>
        <v>17380</v>
      </c>
      <c r="M96" s="3">
        <f t="shared" si="23"/>
        <v>89</v>
      </c>
      <c r="N96" s="3">
        <f>IF($B$1=1,B96,LOOKUP(M96,単価明細!A:A,単価明細!B:B)*B$1)</f>
        <v>170</v>
      </c>
      <c r="O96" s="3">
        <f t="shared" si="24"/>
        <v>1300</v>
      </c>
      <c r="P96" s="3">
        <f t="shared" si="36"/>
        <v>13230</v>
      </c>
      <c r="Q96" s="3">
        <f>LOOKUP($B$2,単価明細!J:J,単価明細!K:K)</f>
        <v>60</v>
      </c>
      <c r="R96" s="3">
        <f t="shared" si="25"/>
        <v>1450</v>
      </c>
      <c r="S96" s="3">
        <f t="shared" si="26"/>
        <v>16040</v>
      </c>
      <c r="T96" s="8">
        <f t="shared" si="27"/>
        <v>0</v>
      </c>
      <c r="U96" s="3">
        <f t="shared" si="28"/>
        <v>200</v>
      </c>
      <c r="V96" s="3">
        <f t="shared" si="29"/>
        <v>1000</v>
      </c>
      <c r="W96" s="3">
        <f t="shared" si="37"/>
        <v>14800</v>
      </c>
      <c r="X96" s="3">
        <f t="shared" si="30"/>
        <v>1580</v>
      </c>
      <c r="Y96" s="3">
        <f t="shared" si="31"/>
        <v>17380</v>
      </c>
      <c r="Z96" s="8">
        <f t="shared" si="32"/>
        <v>0</v>
      </c>
      <c r="AA96" s="17">
        <f t="shared" si="33"/>
        <v>0</v>
      </c>
    </row>
    <row r="97" spans="1:27">
      <c r="A97" s="16">
        <v>90</v>
      </c>
      <c r="B97" s="2">
        <f>IF($B$4="上水道",IF($B$2&lt;=20,LOOKUP(A97,単価明細!A:A,単価明細!B:B),LOOKUP(A97,単価明細!A:A,単価明細!F:F)),IF($B$2&lt;=20,LOOKUP(A97,単価明細!A:A,単価明細!B:B),LOOKUP(A97,単価明細!A:A,単価明細!F:F))+10)</f>
        <v>170</v>
      </c>
      <c r="C97" s="3">
        <f>IF($B$4="上水道",IF($B$2&lt;=20,LOOKUP(A97,単価明細!A:A,単価明細!C:C),LOOKUP(A97,単価明細!A:A,単価明細!G:G)),IF($B$2&lt;=20,LOOKUP(A97,単価明細!A:A,単価明細!C:C),LOOKUP(A97,単価明細!A:A,単価明細!G:G))+300)</f>
        <v>1300</v>
      </c>
      <c r="D97" s="3">
        <f t="shared" si="34"/>
        <v>13400</v>
      </c>
      <c r="E97" s="3">
        <f>LOOKUP($B$2,単価明細!J:J,単価明細!K:K)</f>
        <v>60</v>
      </c>
      <c r="F97" s="3">
        <f t="shared" si="19"/>
        <v>1470</v>
      </c>
      <c r="G97" s="4">
        <f t="shared" si="20"/>
        <v>16230</v>
      </c>
      <c r="H97" s="2">
        <v>200</v>
      </c>
      <c r="I97" s="3">
        <v>1000</v>
      </c>
      <c r="J97" s="3">
        <f t="shared" si="35"/>
        <v>15000</v>
      </c>
      <c r="K97" s="3">
        <f t="shared" si="21"/>
        <v>1600</v>
      </c>
      <c r="L97" s="4">
        <f t="shared" si="22"/>
        <v>17600</v>
      </c>
      <c r="M97" s="3">
        <f t="shared" si="23"/>
        <v>90</v>
      </c>
      <c r="N97" s="3">
        <f>IF($B$1=1,B97,LOOKUP(M97,単価明細!A:A,単価明細!B:B)*B$1)</f>
        <v>170</v>
      </c>
      <c r="O97" s="3">
        <f t="shared" si="24"/>
        <v>1300</v>
      </c>
      <c r="P97" s="3">
        <f t="shared" si="36"/>
        <v>13400</v>
      </c>
      <c r="Q97" s="3">
        <f>LOOKUP($B$2,単価明細!J:J,単価明細!K:K)</f>
        <v>60</v>
      </c>
      <c r="R97" s="3">
        <f t="shared" si="25"/>
        <v>1470</v>
      </c>
      <c r="S97" s="3">
        <f t="shared" si="26"/>
        <v>16230</v>
      </c>
      <c r="T97" s="8">
        <f t="shared" si="27"/>
        <v>0</v>
      </c>
      <c r="U97" s="3">
        <f t="shared" si="28"/>
        <v>200</v>
      </c>
      <c r="V97" s="3">
        <f t="shared" si="29"/>
        <v>1000</v>
      </c>
      <c r="W97" s="3">
        <f t="shared" si="37"/>
        <v>15000</v>
      </c>
      <c r="X97" s="3">
        <f t="shared" si="30"/>
        <v>1600</v>
      </c>
      <c r="Y97" s="3">
        <f t="shared" si="31"/>
        <v>17600</v>
      </c>
      <c r="Z97" s="8">
        <f t="shared" si="32"/>
        <v>0</v>
      </c>
      <c r="AA97" s="17">
        <f t="shared" si="33"/>
        <v>0</v>
      </c>
    </row>
    <row r="98" spans="1:27">
      <c r="A98" s="16">
        <v>91</v>
      </c>
      <c r="B98" s="2">
        <f>IF($B$4="上水道",IF($B$2&lt;=20,LOOKUP(A98,単価明細!A:A,単価明細!B:B),LOOKUP(A98,単価明細!A:A,単価明細!F:F)),IF($B$2&lt;=20,LOOKUP(A98,単価明細!A:A,単価明細!B:B),LOOKUP(A98,単価明細!A:A,単価明細!F:F))+10)</f>
        <v>170</v>
      </c>
      <c r="C98" s="3">
        <f>IF($B$4="上水道",IF($B$2&lt;=20,LOOKUP(A98,単価明細!A:A,単価明細!C:C),LOOKUP(A98,単価明細!A:A,単価明細!G:G)),IF($B$2&lt;=20,LOOKUP(A98,単価明細!A:A,単価明細!C:C),LOOKUP(A98,単価明細!A:A,単価明細!G:G))+300)</f>
        <v>1300</v>
      </c>
      <c r="D98" s="3">
        <f t="shared" si="34"/>
        <v>13570</v>
      </c>
      <c r="E98" s="3">
        <f>LOOKUP($B$2,単価明細!J:J,単価明細!K:K)</f>
        <v>60</v>
      </c>
      <c r="F98" s="3">
        <f t="shared" si="19"/>
        <v>1490</v>
      </c>
      <c r="G98" s="4">
        <f t="shared" si="20"/>
        <v>16420</v>
      </c>
      <c r="H98" s="2">
        <v>200</v>
      </c>
      <c r="I98" s="3">
        <v>1000</v>
      </c>
      <c r="J98" s="3">
        <f t="shared" si="35"/>
        <v>15200</v>
      </c>
      <c r="K98" s="3">
        <f t="shared" si="21"/>
        <v>1620</v>
      </c>
      <c r="L98" s="4">
        <f t="shared" si="22"/>
        <v>17820</v>
      </c>
      <c r="M98" s="3">
        <f t="shared" si="23"/>
        <v>91</v>
      </c>
      <c r="N98" s="3">
        <f>IF($B$1=1,B98,LOOKUP(M98,単価明細!A:A,単価明細!B:B)*B$1)</f>
        <v>170</v>
      </c>
      <c r="O98" s="3">
        <f t="shared" si="24"/>
        <v>1300</v>
      </c>
      <c r="P98" s="3">
        <f t="shared" si="36"/>
        <v>13570</v>
      </c>
      <c r="Q98" s="3">
        <f>LOOKUP($B$2,単価明細!J:J,単価明細!K:K)</f>
        <v>60</v>
      </c>
      <c r="R98" s="3">
        <f t="shared" si="25"/>
        <v>1490</v>
      </c>
      <c r="S98" s="3">
        <f t="shared" si="26"/>
        <v>16420</v>
      </c>
      <c r="T98" s="8">
        <f t="shared" si="27"/>
        <v>0</v>
      </c>
      <c r="U98" s="3">
        <f t="shared" si="28"/>
        <v>200</v>
      </c>
      <c r="V98" s="3">
        <f t="shared" si="29"/>
        <v>1000</v>
      </c>
      <c r="W98" s="3">
        <f t="shared" si="37"/>
        <v>15200</v>
      </c>
      <c r="X98" s="3">
        <f t="shared" si="30"/>
        <v>1620</v>
      </c>
      <c r="Y98" s="3">
        <f t="shared" si="31"/>
        <v>17820</v>
      </c>
      <c r="Z98" s="8">
        <f t="shared" si="32"/>
        <v>0</v>
      </c>
      <c r="AA98" s="17">
        <f t="shared" si="33"/>
        <v>0</v>
      </c>
    </row>
    <row r="99" spans="1:27">
      <c r="A99" s="16">
        <v>92</v>
      </c>
      <c r="B99" s="2">
        <f>IF($B$4="上水道",IF($B$2&lt;=20,LOOKUP(A99,単価明細!A:A,単価明細!B:B),LOOKUP(A99,単価明細!A:A,単価明細!F:F)),IF($B$2&lt;=20,LOOKUP(A99,単価明細!A:A,単価明細!B:B),LOOKUP(A99,単価明細!A:A,単価明細!F:F))+10)</f>
        <v>170</v>
      </c>
      <c r="C99" s="3">
        <f>IF($B$4="上水道",IF($B$2&lt;=20,LOOKUP(A99,単価明細!A:A,単価明細!C:C),LOOKUP(A99,単価明細!A:A,単価明細!G:G)),IF($B$2&lt;=20,LOOKUP(A99,単価明細!A:A,単価明細!C:C),LOOKUP(A99,単価明細!A:A,単価明細!G:G))+300)</f>
        <v>1300</v>
      </c>
      <c r="D99" s="3">
        <f t="shared" si="34"/>
        <v>13740</v>
      </c>
      <c r="E99" s="3">
        <f>LOOKUP($B$2,単価明細!J:J,単価明細!K:K)</f>
        <v>60</v>
      </c>
      <c r="F99" s="3">
        <f t="shared" si="19"/>
        <v>1510</v>
      </c>
      <c r="G99" s="4">
        <f t="shared" si="20"/>
        <v>16610</v>
      </c>
      <c r="H99" s="2">
        <v>200</v>
      </c>
      <c r="I99" s="3">
        <v>1000</v>
      </c>
      <c r="J99" s="3">
        <f t="shared" si="35"/>
        <v>15400</v>
      </c>
      <c r="K99" s="3">
        <f t="shared" si="21"/>
        <v>1640</v>
      </c>
      <c r="L99" s="4">
        <f t="shared" si="22"/>
        <v>18040</v>
      </c>
      <c r="M99" s="3">
        <f t="shared" si="23"/>
        <v>92</v>
      </c>
      <c r="N99" s="3">
        <f>IF($B$1=1,B99,LOOKUP(M99,単価明細!A:A,単価明細!B:B)*B$1)</f>
        <v>170</v>
      </c>
      <c r="O99" s="3">
        <f t="shared" si="24"/>
        <v>1300</v>
      </c>
      <c r="P99" s="3">
        <f t="shared" si="36"/>
        <v>13740</v>
      </c>
      <c r="Q99" s="3">
        <f>LOOKUP($B$2,単価明細!J:J,単価明細!K:K)</f>
        <v>60</v>
      </c>
      <c r="R99" s="3">
        <f t="shared" si="25"/>
        <v>1510</v>
      </c>
      <c r="S99" s="3">
        <f t="shared" si="26"/>
        <v>16610</v>
      </c>
      <c r="T99" s="8">
        <f t="shared" si="27"/>
        <v>0</v>
      </c>
      <c r="U99" s="3">
        <f t="shared" si="28"/>
        <v>200</v>
      </c>
      <c r="V99" s="3">
        <f t="shared" si="29"/>
        <v>1000</v>
      </c>
      <c r="W99" s="3">
        <f t="shared" si="37"/>
        <v>15400</v>
      </c>
      <c r="X99" s="3">
        <f t="shared" si="30"/>
        <v>1640</v>
      </c>
      <c r="Y99" s="3">
        <f t="shared" si="31"/>
        <v>18040</v>
      </c>
      <c r="Z99" s="8">
        <f t="shared" si="32"/>
        <v>0</v>
      </c>
      <c r="AA99" s="17">
        <f t="shared" si="33"/>
        <v>0</v>
      </c>
    </row>
    <row r="100" spans="1:27">
      <c r="A100" s="16">
        <v>93</v>
      </c>
      <c r="B100" s="2">
        <f>IF($B$4="上水道",IF($B$2&lt;=20,LOOKUP(A100,単価明細!A:A,単価明細!B:B),LOOKUP(A100,単価明細!A:A,単価明細!F:F)),IF($B$2&lt;=20,LOOKUP(A100,単価明細!A:A,単価明細!B:B),LOOKUP(A100,単価明細!A:A,単価明細!F:F))+10)</f>
        <v>170</v>
      </c>
      <c r="C100" s="3">
        <f>IF($B$4="上水道",IF($B$2&lt;=20,LOOKUP(A100,単価明細!A:A,単価明細!C:C),LOOKUP(A100,単価明細!A:A,単価明細!G:G)),IF($B$2&lt;=20,LOOKUP(A100,単価明細!A:A,単価明細!C:C),LOOKUP(A100,単価明細!A:A,単価明細!G:G))+300)</f>
        <v>1300</v>
      </c>
      <c r="D100" s="3">
        <f t="shared" si="34"/>
        <v>13910</v>
      </c>
      <c r="E100" s="3">
        <f>LOOKUP($B$2,単価明細!J:J,単価明細!K:K)</f>
        <v>60</v>
      </c>
      <c r="F100" s="3">
        <f t="shared" si="19"/>
        <v>1520</v>
      </c>
      <c r="G100" s="4">
        <f t="shared" si="20"/>
        <v>16790</v>
      </c>
      <c r="H100" s="2">
        <v>200</v>
      </c>
      <c r="I100" s="3">
        <v>1000</v>
      </c>
      <c r="J100" s="3">
        <f t="shared" si="35"/>
        <v>15600</v>
      </c>
      <c r="K100" s="3">
        <f t="shared" si="21"/>
        <v>1660</v>
      </c>
      <c r="L100" s="4">
        <f t="shared" si="22"/>
        <v>18260</v>
      </c>
      <c r="M100" s="3">
        <f t="shared" si="23"/>
        <v>93</v>
      </c>
      <c r="N100" s="3">
        <f>IF($B$1=1,B100,LOOKUP(M100,単価明細!A:A,単価明細!B:B)*B$1)</f>
        <v>170</v>
      </c>
      <c r="O100" s="3">
        <f t="shared" si="24"/>
        <v>1300</v>
      </c>
      <c r="P100" s="3">
        <f t="shared" si="36"/>
        <v>13910</v>
      </c>
      <c r="Q100" s="3">
        <f>LOOKUP($B$2,単価明細!J:J,単価明細!K:K)</f>
        <v>60</v>
      </c>
      <c r="R100" s="3">
        <f t="shared" si="25"/>
        <v>1520</v>
      </c>
      <c r="S100" s="3">
        <f t="shared" si="26"/>
        <v>16790</v>
      </c>
      <c r="T100" s="8">
        <f t="shared" si="27"/>
        <v>0</v>
      </c>
      <c r="U100" s="3">
        <f t="shared" si="28"/>
        <v>200</v>
      </c>
      <c r="V100" s="3">
        <f t="shared" si="29"/>
        <v>1000</v>
      </c>
      <c r="W100" s="3">
        <f t="shared" si="37"/>
        <v>15600</v>
      </c>
      <c r="X100" s="3">
        <f t="shared" si="30"/>
        <v>1660</v>
      </c>
      <c r="Y100" s="3">
        <f t="shared" si="31"/>
        <v>18260</v>
      </c>
      <c r="Z100" s="8">
        <f t="shared" si="32"/>
        <v>0</v>
      </c>
      <c r="AA100" s="17">
        <f t="shared" si="33"/>
        <v>0</v>
      </c>
    </row>
    <row r="101" spans="1:27">
      <c r="A101" s="16">
        <v>94</v>
      </c>
      <c r="B101" s="2">
        <f>IF($B$4="上水道",IF($B$2&lt;=20,LOOKUP(A101,単価明細!A:A,単価明細!B:B),LOOKUP(A101,単価明細!A:A,単価明細!F:F)),IF($B$2&lt;=20,LOOKUP(A101,単価明細!A:A,単価明細!B:B),LOOKUP(A101,単価明細!A:A,単価明細!F:F))+10)</f>
        <v>170</v>
      </c>
      <c r="C101" s="3">
        <f>IF($B$4="上水道",IF($B$2&lt;=20,LOOKUP(A101,単価明細!A:A,単価明細!C:C),LOOKUP(A101,単価明細!A:A,単価明細!G:G)),IF($B$2&lt;=20,LOOKUP(A101,単価明細!A:A,単価明細!C:C),LOOKUP(A101,単価明細!A:A,単価明細!G:G))+300)</f>
        <v>1300</v>
      </c>
      <c r="D101" s="3">
        <f t="shared" si="34"/>
        <v>14080</v>
      </c>
      <c r="E101" s="3">
        <f>LOOKUP($B$2,単価明細!J:J,単価明細!K:K)</f>
        <v>60</v>
      </c>
      <c r="F101" s="3">
        <f t="shared" si="19"/>
        <v>1540</v>
      </c>
      <c r="G101" s="4">
        <f t="shared" si="20"/>
        <v>16980</v>
      </c>
      <c r="H101" s="2">
        <v>200</v>
      </c>
      <c r="I101" s="3">
        <v>1000</v>
      </c>
      <c r="J101" s="3">
        <f t="shared" si="35"/>
        <v>15800</v>
      </c>
      <c r="K101" s="3">
        <f t="shared" si="21"/>
        <v>1680</v>
      </c>
      <c r="L101" s="4">
        <f t="shared" si="22"/>
        <v>18480</v>
      </c>
      <c r="M101" s="3">
        <f t="shared" si="23"/>
        <v>94</v>
      </c>
      <c r="N101" s="3">
        <f>IF($B$1=1,B101,LOOKUP(M101,単価明細!A:A,単価明細!B:B)*B$1)</f>
        <v>170</v>
      </c>
      <c r="O101" s="3">
        <f t="shared" si="24"/>
        <v>1300</v>
      </c>
      <c r="P101" s="3">
        <f t="shared" si="36"/>
        <v>14080</v>
      </c>
      <c r="Q101" s="3">
        <f>LOOKUP($B$2,単価明細!J:J,単価明細!K:K)</f>
        <v>60</v>
      </c>
      <c r="R101" s="3">
        <f t="shared" si="25"/>
        <v>1540</v>
      </c>
      <c r="S101" s="3">
        <f t="shared" si="26"/>
        <v>16980</v>
      </c>
      <c r="T101" s="8">
        <f t="shared" si="27"/>
        <v>0</v>
      </c>
      <c r="U101" s="3">
        <f t="shared" si="28"/>
        <v>200</v>
      </c>
      <c r="V101" s="3">
        <f t="shared" si="29"/>
        <v>1000</v>
      </c>
      <c r="W101" s="3">
        <f t="shared" si="37"/>
        <v>15800</v>
      </c>
      <c r="X101" s="3">
        <f t="shared" si="30"/>
        <v>1680</v>
      </c>
      <c r="Y101" s="3">
        <f t="shared" si="31"/>
        <v>18480</v>
      </c>
      <c r="Z101" s="8">
        <f t="shared" si="32"/>
        <v>0</v>
      </c>
      <c r="AA101" s="17">
        <f t="shared" si="33"/>
        <v>0</v>
      </c>
    </row>
    <row r="102" spans="1:27">
      <c r="A102" s="16">
        <v>95</v>
      </c>
      <c r="B102" s="2">
        <f>IF($B$4="上水道",IF($B$2&lt;=20,LOOKUP(A102,単価明細!A:A,単価明細!B:B),LOOKUP(A102,単価明細!A:A,単価明細!F:F)),IF($B$2&lt;=20,LOOKUP(A102,単価明細!A:A,単価明細!B:B),LOOKUP(A102,単価明細!A:A,単価明細!F:F))+10)</f>
        <v>170</v>
      </c>
      <c r="C102" s="3">
        <f>IF($B$4="上水道",IF($B$2&lt;=20,LOOKUP(A102,単価明細!A:A,単価明細!C:C),LOOKUP(A102,単価明細!A:A,単価明細!G:G)),IF($B$2&lt;=20,LOOKUP(A102,単価明細!A:A,単価明細!C:C),LOOKUP(A102,単価明細!A:A,単価明細!G:G))+300)</f>
        <v>1300</v>
      </c>
      <c r="D102" s="3">
        <f t="shared" si="34"/>
        <v>14250</v>
      </c>
      <c r="E102" s="3">
        <f>LOOKUP($B$2,単価明細!J:J,単価明細!K:K)</f>
        <v>60</v>
      </c>
      <c r="F102" s="3">
        <f t="shared" si="19"/>
        <v>1560</v>
      </c>
      <c r="G102" s="4">
        <f t="shared" si="20"/>
        <v>17170</v>
      </c>
      <c r="H102" s="2">
        <v>200</v>
      </c>
      <c r="I102" s="3">
        <v>1000</v>
      </c>
      <c r="J102" s="3">
        <f t="shared" si="35"/>
        <v>16000</v>
      </c>
      <c r="K102" s="3">
        <f t="shared" si="21"/>
        <v>1700</v>
      </c>
      <c r="L102" s="4">
        <f t="shared" si="22"/>
        <v>18700</v>
      </c>
      <c r="M102" s="3">
        <f t="shared" si="23"/>
        <v>95</v>
      </c>
      <c r="N102" s="3">
        <f>IF($B$1=1,B102,LOOKUP(M102,単価明細!A:A,単価明細!B:B)*B$1)</f>
        <v>170</v>
      </c>
      <c r="O102" s="3">
        <f t="shared" si="24"/>
        <v>1300</v>
      </c>
      <c r="P102" s="3">
        <f t="shared" si="36"/>
        <v>14250</v>
      </c>
      <c r="Q102" s="3">
        <f>LOOKUP($B$2,単価明細!J:J,単価明細!K:K)</f>
        <v>60</v>
      </c>
      <c r="R102" s="3">
        <f t="shared" si="25"/>
        <v>1560</v>
      </c>
      <c r="S102" s="3">
        <f t="shared" si="26"/>
        <v>17170</v>
      </c>
      <c r="T102" s="8">
        <f t="shared" si="27"/>
        <v>0</v>
      </c>
      <c r="U102" s="3">
        <f t="shared" si="28"/>
        <v>200</v>
      </c>
      <c r="V102" s="3">
        <f t="shared" si="29"/>
        <v>1000</v>
      </c>
      <c r="W102" s="3">
        <f t="shared" si="37"/>
        <v>16000</v>
      </c>
      <c r="X102" s="3">
        <f t="shared" si="30"/>
        <v>1700</v>
      </c>
      <c r="Y102" s="3">
        <f t="shared" si="31"/>
        <v>18700</v>
      </c>
      <c r="Z102" s="8">
        <f t="shared" si="32"/>
        <v>0</v>
      </c>
      <c r="AA102" s="17">
        <f t="shared" si="33"/>
        <v>0</v>
      </c>
    </row>
    <row r="103" spans="1:27">
      <c r="A103" s="16">
        <v>96</v>
      </c>
      <c r="B103" s="2">
        <f>IF($B$4="上水道",IF($B$2&lt;=20,LOOKUP(A103,単価明細!A:A,単価明細!B:B),LOOKUP(A103,単価明細!A:A,単価明細!F:F)),IF($B$2&lt;=20,LOOKUP(A103,単価明細!A:A,単価明細!B:B),LOOKUP(A103,単価明細!A:A,単価明細!F:F))+10)</f>
        <v>170</v>
      </c>
      <c r="C103" s="3">
        <f>IF($B$4="上水道",IF($B$2&lt;=20,LOOKUP(A103,単価明細!A:A,単価明細!C:C),LOOKUP(A103,単価明細!A:A,単価明細!G:G)),IF($B$2&lt;=20,LOOKUP(A103,単価明細!A:A,単価明細!C:C),LOOKUP(A103,単価明細!A:A,単価明細!G:G))+300)</f>
        <v>1300</v>
      </c>
      <c r="D103" s="3">
        <f t="shared" si="34"/>
        <v>14420</v>
      </c>
      <c r="E103" s="3">
        <f>LOOKUP($B$2,単価明細!J:J,単価明細!K:K)</f>
        <v>60</v>
      </c>
      <c r="F103" s="3">
        <f t="shared" si="19"/>
        <v>1570</v>
      </c>
      <c r="G103" s="4">
        <f t="shared" si="20"/>
        <v>17350</v>
      </c>
      <c r="H103" s="2">
        <v>200</v>
      </c>
      <c r="I103" s="3">
        <v>1000</v>
      </c>
      <c r="J103" s="3">
        <f t="shared" si="35"/>
        <v>16200</v>
      </c>
      <c r="K103" s="3">
        <f t="shared" si="21"/>
        <v>1720</v>
      </c>
      <c r="L103" s="4">
        <f t="shared" si="22"/>
        <v>18920</v>
      </c>
      <c r="M103" s="3">
        <f t="shared" si="23"/>
        <v>96</v>
      </c>
      <c r="N103" s="3">
        <f>IF($B$1=1,B103,LOOKUP(M103,単価明細!A:A,単価明細!B:B)*B$1)</f>
        <v>170</v>
      </c>
      <c r="O103" s="3">
        <f t="shared" si="24"/>
        <v>1300</v>
      </c>
      <c r="P103" s="3">
        <f t="shared" si="36"/>
        <v>14420</v>
      </c>
      <c r="Q103" s="3">
        <f>LOOKUP($B$2,単価明細!J:J,単価明細!K:K)</f>
        <v>60</v>
      </c>
      <c r="R103" s="3">
        <f t="shared" si="25"/>
        <v>1570</v>
      </c>
      <c r="S103" s="3">
        <f t="shared" si="26"/>
        <v>17350</v>
      </c>
      <c r="T103" s="8">
        <f t="shared" si="27"/>
        <v>0</v>
      </c>
      <c r="U103" s="3">
        <f t="shared" si="28"/>
        <v>200</v>
      </c>
      <c r="V103" s="3">
        <f t="shared" si="29"/>
        <v>1000</v>
      </c>
      <c r="W103" s="3">
        <f t="shared" si="37"/>
        <v>16200</v>
      </c>
      <c r="X103" s="3">
        <f t="shared" si="30"/>
        <v>1720</v>
      </c>
      <c r="Y103" s="3">
        <f t="shared" si="31"/>
        <v>18920</v>
      </c>
      <c r="Z103" s="8">
        <f t="shared" si="32"/>
        <v>0</v>
      </c>
      <c r="AA103" s="17">
        <f t="shared" si="33"/>
        <v>0</v>
      </c>
    </row>
    <row r="104" spans="1:27">
      <c r="A104" s="16">
        <v>97</v>
      </c>
      <c r="B104" s="2">
        <f>IF($B$4="上水道",IF($B$2&lt;=20,LOOKUP(A104,単価明細!A:A,単価明細!B:B),LOOKUP(A104,単価明細!A:A,単価明細!F:F)),IF($B$2&lt;=20,LOOKUP(A104,単価明細!A:A,単価明細!B:B),LOOKUP(A104,単価明細!A:A,単価明細!F:F))+10)</f>
        <v>170</v>
      </c>
      <c r="C104" s="3">
        <f>IF($B$4="上水道",IF($B$2&lt;=20,LOOKUP(A104,単価明細!A:A,単価明細!C:C),LOOKUP(A104,単価明細!A:A,単価明細!G:G)),IF($B$2&lt;=20,LOOKUP(A104,単価明細!A:A,単価明細!C:C),LOOKUP(A104,単価明細!A:A,単価明細!G:G))+300)</f>
        <v>1300</v>
      </c>
      <c r="D104" s="3">
        <f t="shared" si="34"/>
        <v>14590</v>
      </c>
      <c r="E104" s="3">
        <f>LOOKUP($B$2,単価明細!J:J,単価明細!K:K)</f>
        <v>60</v>
      </c>
      <c r="F104" s="3">
        <f t="shared" si="19"/>
        <v>1590</v>
      </c>
      <c r="G104" s="4">
        <f t="shared" si="20"/>
        <v>17540</v>
      </c>
      <c r="H104" s="2">
        <v>200</v>
      </c>
      <c r="I104" s="3">
        <v>1000</v>
      </c>
      <c r="J104" s="3">
        <f t="shared" si="35"/>
        <v>16400</v>
      </c>
      <c r="K104" s="3">
        <f t="shared" si="21"/>
        <v>1740</v>
      </c>
      <c r="L104" s="4">
        <f t="shared" si="22"/>
        <v>19140</v>
      </c>
      <c r="M104" s="3">
        <f t="shared" si="23"/>
        <v>97</v>
      </c>
      <c r="N104" s="3">
        <f>IF($B$1=1,B104,LOOKUP(M104,単価明細!A:A,単価明細!B:B)*B$1)</f>
        <v>170</v>
      </c>
      <c r="O104" s="3">
        <f t="shared" si="24"/>
        <v>1300</v>
      </c>
      <c r="P104" s="3">
        <f t="shared" si="36"/>
        <v>14590</v>
      </c>
      <c r="Q104" s="3">
        <f>LOOKUP($B$2,単価明細!J:J,単価明細!K:K)</f>
        <v>60</v>
      </c>
      <c r="R104" s="3">
        <f t="shared" si="25"/>
        <v>1590</v>
      </c>
      <c r="S104" s="3">
        <f t="shared" si="26"/>
        <v>17540</v>
      </c>
      <c r="T104" s="8">
        <f t="shared" si="27"/>
        <v>0</v>
      </c>
      <c r="U104" s="3">
        <f t="shared" si="28"/>
        <v>200</v>
      </c>
      <c r="V104" s="3">
        <f t="shared" si="29"/>
        <v>1000</v>
      </c>
      <c r="W104" s="3">
        <f t="shared" si="37"/>
        <v>16400</v>
      </c>
      <c r="X104" s="3">
        <f t="shared" si="30"/>
        <v>1740</v>
      </c>
      <c r="Y104" s="3">
        <f t="shared" si="31"/>
        <v>19140</v>
      </c>
      <c r="Z104" s="8">
        <f t="shared" si="32"/>
        <v>0</v>
      </c>
      <c r="AA104" s="17">
        <f t="shared" si="33"/>
        <v>0</v>
      </c>
    </row>
    <row r="105" spans="1:27">
      <c r="A105" s="16">
        <v>98</v>
      </c>
      <c r="B105" s="2">
        <f>IF($B$4="上水道",IF($B$2&lt;=20,LOOKUP(A105,単価明細!A:A,単価明細!B:B),LOOKUP(A105,単価明細!A:A,単価明細!F:F)),IF($B$2&lt;=20,LOOKUP(A105,単価明細!A:A,単価明細!B:B),LOOKUP(A105,単価明細!A:A,単価明細!F:F))+10)</f>
        <v>170</v>
      </c>
      <c r="C105" s="3">
        <f>IF($B$4="上水道",IF($B$2&lt;=20,LOOKUP(A105,単価明細!A:A,単価明細!C:C),LOOKUP(A105,単価明細!A:A,単価明細!G:G)),IF($B$2&lt;=20,LOOKUP(A105,単価明細!A:A,単価明細!C:C),LOOKUP(A105,単価明細!A:A,単価明細!G:G))+300)</f>
        <v>1300</v>
      </c>
      <c r="D105" s="3">
        <f t="shared" si="34"/>
        <v>14760</v>
      </c>
      <c r="E105" s="3">
        <f>LOOKUP($B$2,単価明細!J:J,単価明細!K:K)</f>
        <v>60</v>
      </c>
      <c r="F105" s="3">
        <f t="shared" si="19"/>
        <v>1610</v>
      </c>
      <c r="G105" s="4">
        <f t="shared" si="20"/>
        <v>17730</v>
      </c>
      <c r="H105" s="2">
        <v>200</v>
      </c>
      <c r="I105" s="3">
        <v>1000</v>
      </c>
      <c r="J105" s="3">
        <f t="shared" si="35"/>
        <v>16600</v>
      </c>
      <c r="K105" s="3">
        <f t="shared" si="21"/>
        <v>1760</v>
      </c>
      <c r="L105" s="4">
        <f t="shared" si="22"/>
        <v>19360</v>
      </c>
      <c r="M105" s="3">
        <f t="shared" si="23"/>
        <v>98</v>
      </c>
      <c r="N105" s="3">
        <f>IF($B$1=1,B105,LOOKUP(M105,単価明細!A:A,単価明細!B:B)*B$1)</f>
        <v>170</v>
      </c>
      <c r="O105" s="3">
        <f t="shared" si="24"/>
        <v>1300</v>
      </c>
      <c r="P105" s="3">
        <f t="shared" si="36"/>
        <v>14760</v>
      </c>
      <c r="Q105" s="3">
        <f>LOOKUP($B$2,単価明細!J:J,単価明細!K:K)</f>
        <v>60</v>
      </c>
      <c r="R105" s="3">
        <f t="shared" si="25"/>
        <v>1610</v>
      </c>
      <c r="S105" s="3">
        <f t="shared" si="26"/>
        <v>17730</v>
      </c>
      <c r="T105" s="8">
        <f t="shared" si="27"/>
        <v>0</v>
      </c>
      <c r="U105" s="3">
        <f t="shared" si="28"/>
        <v>200</v>
      </c>
      <c r="V105" s="3">
        <f t="shared" si="29"/>
        <v>1000</v>
      </c>
      <c r="W105" s="3">
        <f t="shared" si="37"/>
        <v>16600</v>
      </c>
      <c r="X105" s="3">
        <f t="shared" si="30"/>
        <v>1760</v>
      </c>
      <c r="Y105" s="3">
        <f t="shared" si="31"/>
        <v>19360</v>
      </c>
      <c r="Z105" s="8">
        <f t="shared" si="32"/>
        <v>0</v>
      </c>
      <c r="AA105" s="17">
        <f t="shared" si="33"/>
        <v>0</v>
      </c>
    </row>
    <row r="106" spans="1:27">
      <c r="A106" s="16">
        <v>99</v>
      </c>
      <c r="B106" s="2">
        <f>IF($B$4="上水道",IF($B$2&lt;=20,LOOKUP(A106,単価明細!A:A,単価明細!B:B),LOOKUP(A106,単価明細!A:A,単価明細!F:F)),IF($B$2&lt;=20,LOOKUP(A106,単価明細!A:A,単価明細!B:B),LOOKUP(A106,単価明細!A:A,単価明細!F:F))+10)</f>
        <v>170</v>
      </c>
      <c r="C106" s="3">
        <f>IF($B$4="上水道",IF($B$2&lt;=20,LOOKUP(A106,単価明細!A:A,単価明細!C:C),LOOKUP(A106,単価明細!A:A,単価明細!G:G)),IF($B$2&lt;=20,LOOKUP(A106,単価明細!A:A,単価明細!C:C),LOOKUP(A106,単価明細!A:A,単価明細!G:G))+300)</f>
        <v>1300</v>
      </c>
      <c r="D106" s="3">
        <f t="shared" si="34"/>
        <v>14930</v>
      </c>
      <c r="E106" s="3">
        <f>LOOKUP($B$2,単価明細!J:J,単価明細!K:K)</f>
        <v>60</v>
      </c>
      <c r="F106" s="3">
        <f t="shared" si="19"/>
        <v>1620</v>
      </c>
      <c r="G106" s="4">
        <f t="shared" si="20"/>
        <v>17910</v>
      </c>
      <c r="H106" s="2">
        <v>200</v>
      </c>
      <c r="I106" s="3">
        <v>1000</v>
      </c>
      <c r="J106" s="3">
        <f t="shared" si="35"/>
        <v>16800</v>
      </c>
      <c r="K106" s="3">
        <f t="shared" si="21"/>
        <v>1780</v>
      </c>
      <c r="L106" s="4">
        <f t="shared" si="22"/>
        <v>19580</v>
      </c>
      <c r="M106" s="3">
        <f t="shared" si="23"/>
        <v>99</v>
      </c>
      <c r="N106" s="3">
        <f>IF($B$1=1,B106,LOOKUP(M106,単価明細!A:A,単価明細!B:B)*B$1)</f>
        <v>170</v>
      </c>
      <c r="O106" s="3">
        <f t="shared" si="24"/>
        <v>1300</v>
      </c>
      <c r="P106" s="3">
        <f t="shared" si="36"/>
        <v>14930</v>
      </c>
      <c r="Q106" s="3">
        <f>LOOKUP($B$2,単価明細!J:J,単価明細!K:K)</f>
        <v>60</v>
      </c>
      <c r="R106" s="3">
        <f t="shared" si="25"/>
        <v>1620</v>
      </c>
      <c r="S106" s="3">
        <f t="shared" si="26"/>
        <v>17910</v>
      </c>
      <c r="T106" s="8">
        <f t="shared" si="27"/>
        <v>0</v>
      </c>
      <c r="U106" s="3">
        <f t="shared" si="28"/>
        <v>200</v>
      </c>
      <c r="V106" s="3">
        <f t="shared" si="29"/>
        <v>1000</v>
      </c>
      <c r="W106" s="3">
        <f t="shared" si="37"/>
        <v>16800</v>
      </c>
      <c r="X106" s="3">
        <f t="shared" si="30"/>
        <v>1780</v>
      </c>
      <c r="Y106" s="3">
        <f t="shared" si="31"/>
        <v>19580</v>
      </c>
      <c r="Z106" s="8">
        <f t="shared" si="32"/>
        <v>0</v>
      </c>
      <c r="AA106" s="17">
        <f t="shared" si="33"/>
        <v>0</v>
      </c>
    </row>
    <row r="107" spans="1:27">
      <c r="A107" s="16">
        <v>100</v>
      </c>
      <c r="B107" s="2">
        <f>IF($B$4="上水道",IF($B$2&lt;=20,LOOKUP(A107,単価明細!A:A,単価明細!B:B),LOOKUP(A107,単価明細!A:A,単価明細!F:F)),IF($B$2&lt;=20,LOOKUP(A107,単価明細!A:A,単価明細!B:B),LOOKUP(A107,単価明細!A:A,単価明細!F:F))+10)</f>
        <v>170</v>
      </c>
      <c r="C107" s="3">
        <f>IF($B$4="上水道",IF($B$2&lt;=20,LOOKUP(A107,単価明細!A:A,単価明細!C:C),LOOKUP(A107,単価明細!A:A,単価明細!G:G)),IF($B$2&lt;=20,LOOKUP(A107,単価明細!A:A,単価明細!C:C),LOOKUP(A107,単価明細!A:A,単価明細!G:G))+300)</f>
        <v>1300</v>
      </c>
      <c r="D107" s="3">
        <f t="shared" si="34"/>
        <v>15100</v>
      </c>
      <c r="E107" s="3">
        <f>LOOKUP($B$2,単価明細!J:J,単価明細!K:K)</f>
        <v>60</v>
      </c>
      <c r="F107" s="3">
        <f t="shared" si="19"/>
        <v>1640</v>
      </c>
      <c r="G107" s="4">
        <f t="shared" si="20"/>
        <v>18100</v>
      </c>
      <c r="H107" s="2">
        <v>200</v>
      </c>
      <c r="I107" s="3">
        <v>1000</v>
      </c>
      <c r="J107" s="3">
        <f t="shared" si="35"/>
        <v>17000</v>
      </c>
      <c r="K107" s="3">
        <f t="shared" si="21"/>
        <v>1800</v>
      </c>
      <c r="L107" s="4">
        <f t="shared" si="22"/>
        <v>19800</v>
      </c>
      <c r="M107" s="3">
        <f t="shared" si="23"/>
        <v>100</v>
      </c>
      <c r="N107" s="3">
        <f>IF($B$1=1,B107,LOOKUP(M107,単価明細!A:A,単価明細!B:B)*B$1)</f>
        <v>170</v>
      </c>
      <c r="O107" s="3">
        <f t="shared" si="24"/>
        <v>1300</v>
      </c>
      <c r="P107" s="3">
        <f t="shared" si="36"/>
        <v>15100</v>
      </c>
      <c r="Q107" s="3">
        <f>LOOKUP($B$2,単価明細!J:J,単価明細!K:K)</f>
        <v>60</v>
      </c>
      <c r="R107" s="3">
        <f t="shared" si="25"/>
        <v>1640</v>
      </c>
      <c r="S107" s="3">
        <f t="shared" si="26"/>
        <v>18100</v>
      </c>
      <c r="T107" s="8">
        <f t="shared" si="27"/>
        <v>0</v>
      </c>
      <c r="U107" s="3">
        <f t="shared" si="28"/>
        <v>200</v>
      </c>
      <c r="V107" s="3">
        <f t="shared" si="29"/>
        <v>1000</v>
      </c>
      <c r="W107" s="3">
        <f t="shared" si="37"/>
        <v>17000</v>
      </c>
      <c r="X107" s="3">
        <f t="shared" si="30"/>
        <v>1800</v>
      </c>
      <c r="Y107" s="3">
        <f t="shared" si="31"/>
        <v>19800</v>
      </c>
      <c r="Z107" s="8">
        <f t="shared" si="32"/>
        <v>0</v>
      </c>
      <c r="AA107" s="17">
        <f t="shared" si="33"/>
        <v>0</v>
      </c>
    </row>
    <row r="108" spans="1:27">
      <c r="A108" s="16">
        <v>101</v>
      </c>
      <c r="B108" s="2">
        <f>IF($B$4="上水道",IF($B$2&lt;=20,LOOKUP(A108,単価明細!A:A,単価明細!B:B),LOOKUP(A108,単価明細!A:A,単価明細!F:F)),IF($B$2&lt;=20,LOOKUP(A108,単価明細!A:A,単価明細!B:B),LOOKUP(A108,単価明細!A:A,単価明細!F:F))+10)</f>
        <v>180</v>
      </c>
      <c r="C108" s="3">
        <f>IF($B$4="上水道",IF($B$2&lt;=20,LOOKUP(A108,単価明細!A:A,単価明細!C:C),LOOKUP(A108,単価明細!A:A,単価明細!G:G)),IF($B$2&lt;=20,LOOKUP(A108,単価明細!A:A,単価明細!C:C),LOOKUP(A108,単価明細!A:A,単価明細!G:G))+300)</f>
        <v>1300</v>
      </c>
      <c r="D108" s="3">
        <f t="shared" si="34"/>
        <v>15280</v>
      </c>
      <c r="E108" s="3">
        <f>LOOKUP($B$2,単価明細!J:J,単価明細!K:K)</f>
        <v>60</v>
      </c>
      <c r="F108" s="3">
        <f t="shared" si="19"/>
        <v>1660</v>
      </c>
      <c r="G108" s="4">
        <f t="shared" si="20"/>
        <v>18300</v>
      </c>
      <c r="H108" s="2">
        <v>220</v>
      </c>
      <c r="I108" s="3">
        <v>1000</v>
      </c>
      <c r="J108" s="3">
        <f t="shared" si="35"/>
        <v>17220</v>
      </c>
      <c r="K108" s="3">
        <f t="shared" si="21"/>
        <v>1820</v>
      </c>
      <c r="L108" s="4">
        <f t="shared" si="22"/>
        <v>20040</v>
      </c>
      <c r="M108" s="3">
        <f t="shared" si="23"/>
        <v>101</v>
      </c>
      <c r="N108" s="3">
        <f>IF($B$1=1,B108,LOOKUP(M108,単価明細!A:A,単価明細!B:B)*B$1)</f>
        <v>180</v>
      </c>
      <c r="O108" s="3">
        <f t="shared" si="24"/>
        <v>1300</v>
      </c>
      <c r="P108" s="3">
        <f t="shared" si="36"/>
        <v>15280</v>
      </c>
      <c r="Q108" s="3">
        <f>LOOKUP($B$2,単価明細!J:J,単価明細!K:K)</f>
        <v>60</v>
      </c>
      <c r="R108" s="3">
        <f t="shared" si="25"/>
        <v>1660</v>
      </c>
      <c r="S108" s="3">
        <f t="shared" si="26"/>
        <v>18300</v>
      </c>
      <c r="T108" s="8">
        <f t="shared" si="27"/>
        <v>0</v>
      </c>
      <c r="U108" s="3">
        <f t="shared" si="28"/>
        <v>220</v>
      </c>
      <c r="V108" s="3">
        <f t="shared" si="29"/>
        <v>1000</v>
      </c>
      <c r="W108" s="3">
        <f t="shared" si="37"/>
        <v>17220</v>
      </c>
      <c r="X108" s="3">
        <f t="shared" si="30"/>
        <v>1820</v>
      </c>
      <c r="Y108" s="3">
        <f t="shared" si="31"/>
        <v>20040</v>
      </c>
      <c r="Z108" s="8">
        <f t="shared" si="32"/>
        <v>0</v>
      </c>
      <c r="AA108" s="17">
        <f t="shared" si="33"/>
        <v>0</v>
      </c>
    </row>
    <row r="109" spans="1:27">
      <c r="A109" s="16">
        <v>102</v>
      </c>
      <c r="B109" s="2">
        <f>IF($B$4="上水道",IF($B$2&lt;=20,LOOKUP(A109,単価明細!A:A,単価明細!B:B),LOOKUP(A109,単価明細!A:A,単価明細!F:F)),IF($B$2&lt;=20,LOOKUP(A109,単価明細!A:A,単価明細!B:B),LOOKUP(A109,単価明細!A:A,単価明細!F:F))+10)</f>
        <v>180</v>
      </c>
      <c r="C109" s="3">
        <f>IF($B$4="上水道",IF($B$2&lt;=20,LOOKUP(A109,単価明細!A:A,単価明細!C:C),LOOKUP(A109,単価明細!A:A,単価明細!G:G)),IF($B$2&lt;=20,LOOKUP(A109,単価明細!A:A,単価明細!C:C),LOOKUP(A109,単価明細!A:A,単価明細!G:G))+300)</f>
        <v>1300</v>
      </c>
      <c r="D109" s="3">
        <f t="shared" si="34"/>
        <v>15460</v>
      </c>
      <c r="E109" s="3">
        <f>LOOKUP($B$2,単価明細!J:J,単価明細!K:K)</f>
        <v>60</v>
      </c>
      <c r="F109" s="3">
        <f t="shared" si="19"/>
        <v>1680</v>
      </c>
      <c r="G109" s="4">
        <f t="shared" si="20"/>
        <v>18500</v>
      </c>
      <c r="H109" s="2">
        <v>220</v>
      </c>
      <c r="I109" s="3">
        <v>1000</v>
      </c>
      <c r="J109" s="3">
        <f t="shared" si="35"/>
        <v>17440</v>
      </c>
      <c r="K109" s="3">
        <f t="shared" si="21"/>
        <v>1840</v>
      </c>
      <c r="L109" s="4">
        <f t="shared" si="22"/>
        <v>20280</v>
      </c>
      <c r="M109" s="3">
        <f t="shared" si="23"/>
        <v>102</v>
      </c>
      <c r="N109" s="3">
        <f>IF($B$1=1,B109,LOOKUP(M109,単価明細!A:A,単価明細!B:B)*B$1)</f>
        <v>180</v>
      </c>
      <c r="O109" s="3">
        <f t="shared" si="24"/>
        <v>1300</v>
      </c>
      <c r="P109" s="3">
        <f t="shared" si="36"/>
        <v>15460</v>
      </c>
      <c r="Q109" s="3">
        <f>LOOKUP($B$2,単価明細!J:J,単価明細!K:K)</f>
        <v>60</v>
      </c>
      <c r="R109" s="3">
        <f t="shared" si="25"/>
        <v>1680</v>
      </c>
      <c r="S109" s="3">
        <f t="shared" si="26"/>
        <v>18500</v>
      </c>
      <c r="T109" s="8">
        <f t="shared" si="27"/>
        <v>0</v>
      </c>
      <c r="U109" s="3">
        <f t="shared" si="28"/>
        <v>220</v>
      </c>
      <c r="V109" s="3">
        <f t="shared" si="29"/>
        <v>1000</v>
      </c>
      <c r="W109" s="3">
        <f t="shared" si="37"/>
        <v>17440</v>
      </c>
      <c r="X109" s="3">
        <f t="shared" si="30"/>
        <v>1840</v>
      </c>
      <c r="Y109" s="3">
        <f t="shared" si="31"/>
        <v>20280</v>
      </c>
      <c r="Z109" s="8">
        <f t="shared" si="32"/>
        <v>0</v>
      </c>
      <c r="AA109" s="17">
        <f t="shared" si="33"/>
        <v>0</v>
      </c>
    </row>
    <row r="110" spans="1:27">
      <c r="A110" s="16">
        <v>103</v>
      </c>
      <c r="B110" s="2">
        <f>IF($B$4="上水道",IF($B$2&lt;=20,LOOKUP(A110,単価明細!A:A,単価明細!B:B),LOOKUP(A110,単価明細!A:A,単価明細!F:F)),IF($B$2&lt;=20,LOOKUP(A110,単価明細!A:A,単価明細!B:B),LOOKUP(A110,単価明細!A:A,単価明細!F:F))+10)</f>
        <v>180</v>
      </c>
      <c r="C110" s="3">
        <f>IF($B$4="上水道",IF($B$2&lt;=20,LOOKUP(A110,単価明細!A:A,単価明細!C:C),LOOKUP(A110,単価明細!A:A,単価明細!G:G)),IF($B$2&lt;=20,LOOKUP(A110,単価明細!A:A,単価明細!C:C),LOOKUP(A110,単価明細!A:A,単価明細!G:G))+300)</f>
        <v>1300</v>
      </c>
      <c r="D110" s="3">
        <f t="shared" si="34"/>
        <v>15640</v>
      </c>
      <c r="E110" s="3">
        <f>LOOKUP($B$2,単価明細!J:J,単価明細!K:K)</f>
        <v>60</v>
      </c>
      <c r="F110" s="3">
        <f t="shared" si="19"/>
        <v>1700</v>
      </c>
      <c r="G110" s="4">
        <f t="shared" si="20"/>
        <v>18700</v>
      </c>
      <c r="H110" s="2">
        <v>220</v>
      </c>
      <c r="I110" s="3">
        <v>1000</v>
      </c>
      <c r="J110" s="3">
        <f t="shared" si="35"/>
        <v>17660</v>
      </c>
      <c r="K110" s="3">
        <f t="shared" si="21"/>
        <v>1860</v>
      </c>
      <c r="L110" s="4">
        <f t="shared" si="22"/>
        <v>20520</v>
      </c>
      <c r="M110" s="3">
        <f t="shared" si="23"/>
        <v>103</v>
      </c>
      <c r="N110" s="3">
        <f>IF($B$1=1,B110,LOOKUP(M110,単価明細!A:A,単価明細!B:B)*B$1)</f>
        <v>180</v>
      </c>
      <c r="O110" s="3">
        <f t="shared" si="24"/>
        <v>1300</v>
      </c>
      <c r="P110" s="3">
        <f t="shared" si="36"/>
        <v>15640</v>
      </c>
      <c r="Q110" s="3">
        <f>LOOKUP($B$2,単価明細!J:J,単価明細!K:K)</f>
        <v>60</v>
      </c>
      <c r="R110" s="3">
        <f t="shared" si="25"/>
        <v>1700</v>
      </c>
      <c r="S110" s="3">
        <f t="shared" si="26"/>
        <v>18700</v>
      </c>
      <c r="T110" s="8">
        <f t="shared" si="27"/>
        <v>0</v>
      </c>
      <c r="U110" s="3">
        <f t="shared" si="28"/>
        <v>220</v>
      </c>
      <c r="V110" s="3">
        <f t="shared" si="29"/>
        <v>1000</v>
      </c>
      <c r="W110" s="3">
        <f t="shared" si="37"/>
        <v>17660</v>
      </c>
      <c r="X110" s="3">
        <f t="shared" si="30"/>
        <v>1860</v>
      </c>
      <c r="Y110" s="3">
        <f t="shared" si="31"/>
        <v>20520</v>
      </c>
      <c r="Z110" s="8">
        <f t="shared" si="32"/>
        <v>0</v>
      </c>
      <c r="AA110" s="17">
        <f t="shared" si="33"/>
        <v>0</v>
      </c>
    </row>
    <row r="111" spans="1:27">
      <c r="A111" s="16">
        <v>104</v>
      </c>
      <c r="B111" s="2">
        <f>IF($B$4="上水道",IF($B$2&lt;=20,LOOKUP(A111,単価明細!A:A,単価明細!B:B),LOOKUP(A111,単価明細!A:A,単価明細!F:F)),IF($B$2&lt;=20,LOOKUP(A111,単価明細!A:A,単価明細!B:B),LOOKUP(A111,単価明細!A:A,単価明細!F:F))+10)</f>
        <v>180</v>
      </c>
      <c r="C111" s="3">
        <f>IF($B$4="上水道",IF($B$2&lt;=20,LOOKUP(A111,単価明細!A:A,単価明細!C:C),LOOKUP(A111,単価明細!A:A,単価明細!G:G)),IF($B$2&lt;=20,LOOKUP(A111,単価明細!A:A,単価明細!C:C),LOOKUP(A111,単価明細!A:A,単価明細!G:G))+300)</f>
        <v>1300</v>
      </c>
      <c r="D111" s="3">
        <f t="shared" si="34"/>
        <v>15820</v>
      </c>
      <c r="E111" s="3">
        <f>LOOKUP($B$2,単価明細!J:J,単価明細!K:K)</f>
        <v>60</v>
      </c>
      <c r="F111" s="3">
        <f t="shared" si="19"/>
        <v>1710</v>
      </c>
      <c r="G111" s="4">
        <f t="shared" si="20"/>
        <v>18890</v>
      </c>
      <c r="H111" s="2">
        <v>220</v>
      </c>
      <c r="I111" s="3">
        <v>1000</v>
      </c>
      <c r="J111" s="3">
        <f t="shared" si="35"/>
        <v>17880</v>
      </c>
      <c r="K111" s="3">
        <f t="shared" si="21"/>
        <v>1880</v>
      </c>
      <c r="L111" s="4">
        <f t="shared" si="22"/>
        <v>20760</v>
      </c>
      <c r="M111" s="3">
        <f t="shared" si="23"/>
        <v>104</v>
      </c>
      <c r="N111" s="3">
        <f>IF($B$1=1,B111,LOOKUP(M111,単価明細!A:A,単価明細!B:B)*B$1)</f>
        <v>180</v>
      </c>
      <c r="O111" s="3">
        <f t="shared" si="24"/>
        <v>1300</v>
      </c>
      <c r="P111" s="3">
        <f t="shared" si="36"/>
        <v>15820</v>
      </c>
      <c r="Q111" s="3">
        <f>LOOKUP($B$2,単価明細!J:J,単価明細!K:K)</f>
        <v>60</v>
      </c>
      <c r="R111" s="3">
        <f t="shared" si="25"/>
        <v>1710</v>
      </c>
      <c r="S111" s="3">
        <f t="shared" si="26"/>
        <v>18890</v>
      </c>
      <c r="T111" s="8">
        <f t="shared" si="27"/>
        <v>0</v>
      </c>
      <c r="U111" s="3">
        <f t="shared" si="28"/>
        <v>220</v>
      </c>
      <c r="V111" s="3">
        <f t="shared" si="29"/>
        <v>1000</v>
      </c>
      <c r="W111" s="3">
        <f t="shared" si="37"/>
        <v>17880</v>
      </c>
      <c r="X111" s="3">
        <f t="shared" si="30"/>
        <v>1880</v>
      </c>
      <c r="Y111" s="3">
        <f t="shared" si="31"/>
        <v>20760</v>
      </c>
      <c r="Z111" s="8">
        <f t="shared" si="32"/>
        <v>0</v>
      </c>
      <c r="AA111" s="17">
        <f t="shared" si="33"/>
        <v>0</v>
      </c>
    </row>
    <row r="112" spans="1:27">
      <c r="A112" s="16">
        <v>105</v>
      </c>
      <c r="B112" s="2">
        <f>IF($B$4="上水道",IF($B$2&lt;=20,LOOKUP(A112,単価明細!A:A,単価明細!B:B),LOOKUP(A112,単価明細!A:A,単価明細!F:F)),IF($B$2&lt;=20,LOOKUP(A112,単価明細!A:A,単価明細!B:B),LOOKUP(A112,単価明細!A:A,単価明細!F:F))+10)</f>
        <v>180</v>
      </c>
      <c r="C112" s="3">
        <f>IF($B$4="上水道",IF($B$2&lt;=20,LOOKUP(A112,単価明細!A:A,単価明細!C:C),LOOKUP(A112,単価明細!A:A,単価明細!G:G)),IF($B$2&lt;=20,LOOKUP(A112,単価明細!A:A,単価明細!C:C),LOOKUP(A112,単価明細!A:A,単価明細!G:G))+300)</f>
        <v>1300</v>
      </c>
      <c r="D112" s="3">
        <f t="shared" si="34"/>
        <v>16000</v>
      </c>
      <c r="E112" s="3">
        <f>LOOKUP($B$2,単価明細!J:J,単価明細!K:K)</f>
        <v>60</v>
      </c>
      <c r="F112" s="3">
        <f t="shared" si="19"/>
        <v>1730</v>
      </c>
      <c r="G112" s="4">
        <f t="shared" si="20"/>
        <v>19090</v>
      </c>
      <c r="H112" s="2">
        <v>220</v>
      </c>
      <c r="I112" s="3">
        <v>1000</v>
      </c>
      <c r="J112" s="3">
        <f t="shared" si="35"/>
        <v>18100</v>
      </c>
      <c r="K112" s="3">
        <f t="shared" si="21"/>
        <v>1910</v>
      </c>
      <c r="L112" s="4">
        <f t="shared" si="22"/>
        <v>21010</v>
      </c>
      <c r="M112" s="3">
        <f t="shared" si="23"/>
        <v>105</v>
      </c>
      <c r="N112" s="3">
        <f>IF($B$1=1,B112,LOOKUP(M112,単価明細!A:A,単価明細!B:B)*B$1)</f>
        <v>180</v>
      </c>
      <c r="O112" s="3">
        <f t="shared" si="24"/>
        <v>1300</v>
      </c>
      <c r="P112" s="3">
        <f t="shared" si="36"/>
        <v>16000</v>
      </c>
      <c r="Q112" s="3">
        <f>LOOKUP($B$2,単価明細!J:J,単価明細!K:K)</f>
        <v>60</v>
      </c>
      <c r="R112" s="3">
        <f t="shared" si="25"/>
        <v>1730</v>
      </c>
      <c r="S112" s="3">
        <f t="shared" si="26"/>
        <v>19090</v>
      </c>
      <c r="T112" s="8">
        <f t="shared" si="27"/>
        <v>0</v>
      </c>
      <c r="U112" s="3">
        <f t="shared" si="28"/>
        <v>220</v>
      </c>
      <c r="V112" s="3">
        <f t="shared" si="29"/>
        <v>1000</v>
      </c>
      <c r="W112" s="3">
        <f t="shared" si="37"/>
        <v>18100</v>
      </c>
      <c r="X112" s="3">
        <f t="shared" si="30"/>
        <v>1910</v>
      </c>
      <c r="Y112" s="3">
        <f t="shared" si="31"/>
        <v>21010</v>
      </c>
      <c r="Z112" s="8">
        <f t="shared" si="32"/>
        <v>0</v>
      </c>
      <c r="AA112" s="17">
        <f t="shared" si="33"/>
        <v>0</v>
      </c>
    </row>
    <row r="113" spans="1:27">
      <c r="A113" s="16">
        <v>106</v>
      </c>
      <c r="B113" s="2">
        <f>IF($B$4="上水道",IF($B$2&lt;=20,LOOKUP(A113,単価明細!A:A,単価明細!B:B),LOOKUP(A113,単価明細!A:A,単価明細!F:F)),IF($B$2&lt;=20,LOOKUP(A113,単価明細!A:A,単価明細!B:B),LOOKUP(A113,単価明細!A:A,単価明細!F:F))+10)</f>
        <v>180</v>
      </c>
      <c r="C113" s="3">
        <f>IF($B$4="上水道",IF($B$2&lt;=20,LOOKUP(A113,単価明細!A:A,単価明細!C:C),LOOKUP(A113,単価明細!A:A,単価明細!G:G)),IF($B$2&lt;=20,LOOKUP(A113,単価明細!A:A,単価明細!C:C),LOOKUP(A113,単価明細!A:A,単価明細!G:G))+300)</f>
        <v>1300</v>
      </c>
      <c r="D113" s="3">
        <f t="shared" si="34"/>
        <v>16180</v>
      </c>
      <c r="E113" s="3">
        <f>LOOKUP($B$2,単価明細!J:J,単価明細!K:K)</f>
        <v>60</v>
      </c>
      <c r="F113" s="3">
        <f t="shared" si="19"/>
        <v>1750</v>
      </c>
      <c r="G113" s="4">
        <f t="shared" si="20"/>
        <v>19290</v>
      </c>
      <c r="H113" s="2">
        <v>220</v>
      </c>
      <c r="I113" s="3">
        <v>1000</v>
      </c>
      <c r="J113" s="3">
        <f t="shared" si="35"/>
        <v>18320</v>
      </c>
      <c r="K113" s="3">
        <f t="shared" si="21"/>
        <v>1930</v>
      </c>
      <c r="L113" s="4">
        <f t="shared" si="22"/>
        <v>21250</v>
      </c>
      <c r="M113" s="3">
        <f t="shared" si="23"/>
        <v>106</v>
      </c>
      <c r="N113" s="3">
        <f>IF($B$1=1,B113,LOOKUP(M113,単価明細!A:A,単価明細!B:B)*B$1)</f>
        <v>180</v>
      </c>
      <c r="O113" s="3">
        <f t="shared" si="24"/>
        <v>1300</v>
      </c>
      <c r="P113" s="3">
        <f t="shared" si="36"/>
        <v>16180</v>
      </c>
      <c r="Q113" s="3">
        <f>LOOKUP($B$2,単価明細!J:J,単価明細!K:K)</f>
        <v>60</v>
      </c>
      <c r="R113" s="3">
        <f t="shared" si="25"/>
        <v>1750</v>
      </c>
      <c r="S113" s="3">
        <f t="shared" si="26"/>
        <v>19290</v>
      </c>
      <c r="T113" s="8">
        <f t="shared" si="27"/>
        <v>0</v>
      </c>
      <c r="U113" s="3">
        <f t="shared" si="28"/>
        <v>220</v>
      </c>
      <c r="V113" s="3">
        <f t="shared" si="29"/>
        <v>1000</v>
      </c>
      <c r="W113" s="3">
        <f t="shared" si="37"/>
        <v>18320</v>
      </c>
      <c r="X113" s="3">
        <f t="shared" si="30"/>
        <v>1930</v>
      </c>
      <c r="Y113" s="3">
        <f t="shared" si="31"/>
        <v>21250</v>
      </c>
      <c r="Z113" s="8">
        <f t="shared" si="32"/>
        <v>0</v>
      </c>
      <c r="AA113" s="17">
        <f t="shared" si="33"/>
        <v>0</v>
      </c>
    </row>
    <row r="114" spans="1:27">
      <c r="A114" s="16">
        <v>107</v>
      </c>
      <c r="B114" s="2">
        <f>IF($B$4="上水道",IF($B$2&lt;=20,LOOKUP(A114,単価明細!A:A,単価明細!B:B),LOOKUP(A114,単価明細!A:A,単価明細!F:F)),IF($B$2&lt;=20,LOOKUP(A114,単価明細!A:A,単価明細!B:B),LOOKUP(A114,単価明細!A:A,単価明細!F:F))+10)</f>
        <v>180</v>
      </c>
      <c r="C114" s="3">
        <f>IF($B$4="上水道",IF($B$2&lt;=20,LOOKUP(A114,単価明細!A:A,単価明細!C:C),LOOKUP(A114,単価明細!A:A,単価明細!G:G)),IF($B$2&lt;=20,LOOKUP(A114,単価明細!A:A,単価明細!C:C),LOOKUP(A114,単価明細!A:A,単価明細!G:G))+300)</f>
        <v>1300</v>
      </c>
      <c r="D114" s="3">
        <f t="shared" si="34"/>
        <v>16360</v>
      </c>
      <c r="E114" s="3">
        <f>LOOKUP($B$2,単価明細!J:J,単価明細!K:K)</f>
        <v>60</v>
      </c>
      <c r="F114" s="3">
        <f t="shared" si="19"/>
        <v>1770</v>
      </c>
      <c r="G114" s="4">
        <f t="shared" si="20"/>
        <v>19490</v>
      </c>
      <c r="H114" s="2">
        <v>220</v>
      </c>
      <c r="I114" s="3">
        <v>1000</v>
      </c>
      <c r="J114" s="3">
        <f t="shared" si="35"/>
        <v>18540</v>
      </c>
      <c r="K114" s="3">
        <f t="shared" si="21"/>
        <v>1950</v>
      </c>
      <c r="L114" s="4">
        <f t="shared" si="22"/>
        <v>21490</v>
      </c>
      <c r="M114" s="3">
        <f t="shared" si="23"/>
        <v>107</v>
      </c>
      <c r="N114" s="3">
        <f>IF($B$1=1,B114,LOOKUP(M114,単価明細!A:A,単価明細!B:B)*B$1)</f>
        <v>180</v>
      </c>
      <c r="O114" s="3">
        <f t="shared" si="24"/>
        <v>1300</v>
      </c>
      <c r="P114" s="3">
        <f t="shared" si="36"/>
        <v>16360</v>
      </c>
      <c r="Q114" s="3">
        <f>LOOKUP($B$2,単価明細!J:J,単価明細!K:K)</f>
        <v>60</v>
      </c>
      <c r="R114" s="3">
        <f t="shared" si="25"/>
        <v>1770</v>
      </c>
      <c r="S114" s="3">
        <f t="shared" si="26"/>
        <v>19490</v>
      </c>
      <c r="T114" s="8">
        <f t="shared" si="27"/>
        <v>0</v>
      </c>
      <c r="U114" s="3">
        <f t="shared" si="28"/>
        <v>220</v>
      </c>
      <c r="V114" s="3">
        <f t="shared" si="29"/>
        <v>1000</v>
      </c>
      <c r="W114" s="3">
        <f t="shared" si="37"/>
        <v>18540</v>
      </c>
      <c r="X114" s="3">
        <f t="shared" si="30"/>
        <v>1950</v>
      </c>
      <c r="Y114" s="3">
        <f t="shared" si="31"/>
        <v>21490</v>
      </c>
      <c r="Z114" s="8">
        <f t="shared" si="32"/>
        <v>0</v>
      </c>
      <c r="AA114" s="17">
        <f t="shared" si="33"/>
        <v>0</v>
      </c>
    </row>
    <row r="115" spans="1:27">
      <c r="A115" s="16">
        <v>108</v>
      </c>
      <c r="B115" s="2">
        <f>IF($B$4="上水道",IF($B$2&lt;=20,LOOKUP(A115,単価明細!A:A,単価明細!B:B),LOOKUP(A115,単価明細!A:A,単価明細!F:F)),IF($B$2&lt;=20,LOOKUP(A115,単価明細!A:A,単価明細!B:B),LOOKUP(A115,単価明細!A:A,単価明細!F:F))+10)</f>
        <v>180</v>
      </c>
      <c r="C115" s="3">
        <f>IF($B$4="上水道",IF($B$2&lt;=20,LOOKUP(A115,単価明細!A:A,単価明細!C:C),LOOKUP(A115,単価明細!A:A,単価明細!G:G)),IF($B$2&lt;=20,LOOKUP(A115,単価明細!A:A,単価明細!C:C),LOOKUP(A115,単価明細!A:A,単価明細!G:G))+300)</f>
        <v>1300</v>
      </c>
      <c r="D115" s="3">
        <f t="shared" si="34"/>
        <v>16540</v>
      </c>
      <c r="E115" s="3">
        <f>LOOKUP($B$2,単価明細!J:J,単価明細!K:K)</f>
        <v>60</v>
      </c>
      <c r="F115" s="3">
        <f t="shared" si="19"/>
        <v>1790</v>
      </c>
      <c r="G115" s="4">
        <f t="shared" si="20"/>
        <v>19690</v>
      </c>
      <c r="H115" s="2">
        <v>220</v>
      </c>
      <c r="I115" s="3">
        <v>1000</v>
      </c>
      <c r="J115" s="3">
        <f t="shared" si="35"/>
        <v>18760</v>
      </c>
      <c r="K115" s="3">
        <f t="shared" si="21"/>
        <v>1970</v>
      </c>
      <c r="L115" s="4">
        <f t="shared" si="22"/>
        <v>21730</v>
      </c>
      <c r="M115" s="3">
        <f t="shared" si="23"/>
        <v>108</v>
      </c>
      <c r="N115" s="3">
        <f>IF($B$1=1,B115,LOOKUP(M115,単価明細!A:A,単価明細!B:B)*B$1)</f>
        <v>180</v>
      </c>
      <c r="O115" s="3">
        <f t="shared" si="24"/>
        <v>1300</v>
      </c>
      <c r="P115" s="3">
        <f t="shared" si="36"/>
        <v>16540</v>
      </c>
      <c r="Q115" s="3">
        <f>LOOKUP($B$2,単価明細!J:J,単価明細!K:K)</f>
        <v>60</v>
      </c>
      <c r="R115" s="3">
        <f t="shared" si="25"/>
        <v>1790</v>
      </c>
      <c r="S115" s="3">
        <f t="shared" si="26"/>
        <v>19690</v>
      </c>
      <c r="T115" s="8">
        <f t="shared" si="27"/>
        <v>0</v>
      </c>
      <c r="U115" s="3">
        <f t="shared" si="28"/>
        <v>220</v>
      </c>
      <c r="V115" s="3">
        <f t="shared" si="29"/>
        <v>1000</v>
      </c>
      <c r="W115" s="3">
        <f t="shared" si="37"/>
        <v>18760</v>
      </c>
      <c r="X115" s="3">
        <f t="shared" si="30"/>
        <v>1970</v>
      </c>
      <c r="Y115" s="3">
        <f t="shared" si="31"/>
        <v>21730</v>
      </c>
      <c r="Z115" s="8">
        <f t="shared" si="32"/>
        <v>0</v>
      </c>
      <c r="AA115" s="17">
        <f t="shared" si="33"/>
        <v>0</v>
      </c>
    </row>
    <row r="116" spans="1:27">
      <c r="A116" s="16">
        <v>109</v>
      </c>
      <c r="B116" s="2">
        <f>IF($B$4="上水道",IF($B$2&lt;=20,LOOKUP(A116,単価明細!A:A,単価明細!B:B),LOOKUP(A116,単価明細!A:A,単価明細!F:F)),IF($B$2&lt;=20,LOOKUP(A116,単価明細!A:A,単価明細!B:B),LOOKUP(A116,単価明細!A:A,単価明細!F:F))+10)</f>
        <v>180</v>
      </c>
      <c r="C116" s="3">
        <f>IF($B$4="上水道",IF($B$2&lt;=20,LOOKUP(A116,単価明細!A:A,単価明細!C:C),LOOKUP(A116,単価明細!A:A,単価明細!G:G)),IF($B$2&lt;=20,LOOKUP(A116,単価明細!A:A,単価明細!C:C),LOOKUP(A116,単価明細!A:A,単価明細!G:G))+300)</f>
        <v>1300</v>
      </c>
      <c r="D116" s="3">
        <f t="shared" si="34"/>
        <v>16720</v>
      </c>
      <c r="E116" s="3">
        <f>LOOKUP($B$2,単価明細!J:J,単価明細!K:K)</f>
        <v>60</v>
      </c>
      <c r="F116" s="3">
        <f t="shared" si="19"/>
        <v>1800</v>
      </c>
      <c r="G116" s="4">
        <f t="shared" si="20"/>
        <v>19880</v>
      </c>
      <c r="H116" s="2">
        <v>220</v>
      </c>
      <c r="I116" s="3">
        <v>1000</v>
      </c>
      <c r="J116" s="3">
        <f t="shared" si="35"/>
        <v>18980</v>
      </c>
      <c r="K116" s="3">
        <f t="shared" si="21"/>
        <v>1990</v>
      </c>
      <c r="L116" s="4">
        <f t="shared" si="22"/>
        <v>21970</v>
      </c>
      <c r="M116" s="3">
        <f t="shared" si="23"/>
        <v>109</v>
      </c>
      <c r="N116" s="3">
        <f>IF($B$1=1,B116,LOOKUP(M116,単価明細!A:A,単価明細!B:B)*B$1)</f>
        <v>180</v>
      </c>
      <c r="O116" s="3">
        <f t="shared" si="24"/>
        <v>1300</v>
      </c>
      <c r="P116" s="3">
        <f t="shared" si="36"/>
        <v>16720</v>
      </c>
      <c r="Q116" s="3">
        <f>LOOKUP($B$2,単価明細!J:J,単価明細!K:K)</f>
        <v>60</v>
      </c>
      <c r="R116" s="3">
        <f t="shared" si="25"/>
        <v>1800</v>
      </c>
      <c r="S116" s="3">
        <f t="shared" si="26"/>
        <v>19880</v>
      </c>
      <c r="T116" s="8">
        <f t="shared" si="27"/>
        <v>0</v>
      </c>
      <c r="U116" s="3">
        <f t="shared" si="28"/>
        <v>220</v>
      </c>
      <c r="V116" s="3">
        <f t="shared" si="29"/>
        <v>1000</v>
      </c>
      <c r="W116" s="3">
        <f t="shared" si="37"/>
        <v>18980</v>
      </c>
      <c r="X116" s="3">
        <f t="shared" si="30"/>
        <v>1990</v>
      </c>
      <c r="Y116" s="3">
        <f t="shared" si="31"/>
        <v>21970</v>
      </c>
      <c r="Z116" s="8">
        <f t="shared" si="32"/>
        <v>0</v>
      </c>
      <c r="AA116" s="17">
        <f t="shared" si="33"/>
        <v>0</v>
      </c>
    </row>
    <row r="117" spans="1:27">
      <c r="A117" s="16">
        <v>110</v>
      </c>
      <c r="B117" s="2">
        <f>IF($B$4="上水道",IF($B$2&lt;=20,LOOKUP(A117,単価明細!A:A,単価明細!B:B),LOOKUP(A117,単価明細!A:A,単価明細!F:F)),IF($B$2&lt;=20,LOOKUP(A117,単価明細!A:A,単価明細!B:B),LOOKUP(A117,単価明細!A:A,単価明細!F:F))+10)</f>
        <v>180</v>
      </c>
      <c r="C117" s="3">
        <f>IF($B$4="上水道",IF($B$2&lt;=20,LOOKUP(A117,単価明細!A:A,単価明細!C:C),LOOKUP(A117,単価明細!A:A,単価明細!G:G)),IF($B$2&lt;=20,LOOKUP(A117,単価明細!A:A,単価明細!C:C),LOOKUP(A117,単価明細!A:A,単価明細!G:G))+300)</f>
        <v>1300</v>
      </c>
      <c r="D117" s="3">
        <f t="shared" si="34"/>
        <v>16900</v>
      </c>
      <c r="E117" s="3">
        <f>LOOKUP($B$2,単価明細!J:J,単価明細!K:K)</f>
        <v>60</v>
      </c>
      <c r="F117" s="3">
        <f t="shared" si="19"/>
        <v>1820</v>
      </c>
      <c r="G117" s="4">
        <f t="shared" si="20"/>
        <v>20080</v>
      </c>
      <c r="H117" s="2">
        <v>220</v>
      </c>
      <c r="I117" s="3">
        <v>1000</v>
      </c>
      <c r="J117" s="3">
        <f t="shared" si="35"/>
        <v>19200</v>
      </c>
      <c r="K117" s="3">
        <f t="shared" si="21"/>
        <v>2020</v>
      </c>
      <c r="L117" s="4">
        <f t="shared" si="22"/>
        <v>22220</v>
      </c>
      <c r="M117" s="3">
        <f t="shared" si="23"/>
        <v>110</v>
      </c>
      <c r="N117" s="3">
        <f>IF($B$1=1,B117,LOOKUP(M117,単価明細!A:A,単価明細!B:B)*B$1)</f>
        <v>180</v>
      </c>
      <c r="O117" s="3">
        <f t="shared" si="24"/>
        <v>1300</v>
      </c>
      <c r="P117" s="3">
        <f t="shared" si="36"/>
        <v>16900</v>
      </c>
      <c r="Q117" s="3">
        <f>LOOKUP($B$2,単価明細!J:J,単価明細!K:K)</f>
        <v>60</v>
      </c>
      <c r="R117" s="3">
        <f t="shared" si="25"/>
        <v>1820</v>
      </c>
      <c r="S117" s="3">
        <f t="shared" si="26"/>
        <v>20080</v>
      </c>
      <c r="T117" s="8">
        <f t="shared" si="27"/>
        <v>0</v>
      </c>
      <c r="U117" s="3">
        <f t="shared" si="28"/>
        <v>220</v>
      </c>
      <c r="V117" s="3">
        <f t="shared" si="29"/>
        <v>1000</v>
      </c>
      <c r="W117" s="3">
        <f t="shared" si="37"/>
        <v>19200</v>
      </c>
      <c r="X117" s="3">
        <f t="shared" si="30"/>
        <v>2020</v>
      </c>
      <c r="Y117" s="3">
        <f t="shared" si="31"/>
        <v>22220</v>
      </c>
      <c r="Z117" s="8">
        <f t="shared" si="32"/>
        <v>0</v>
      </c>
      <c r="AA117" s="17">
        <f t="shared" si="33"/>
        <v>0</v>
      </c>
    </row>
    <row r="118" spans="1:27">
      <c r="A118" s="16">
        <v>111</v>
      </c>
      <c r="B118" s="2">
        <f>IF($B$4="上水道",IF($B$2&lt;=20,LOOKUP(A118,単価明細!A:A,単価明細!B:B),LOOKUP(A118,単価明細!A:A,単価明細!F:F)),IF($B$2&lt;=20,LOOKUP(A118,単価明細!A:A,単価明細!B:B),LOOKUP(A118,単価明細!A:A,単価明細!F:F))+10)</f>
        <v>180</v>
      </c>
      <c r="C118" s="3">
        <f>IF($B$4="上水道",IF($B$2&lt;=20,LOOKUP(A118,単価明細!A:A,単価明細!C:C),LOOKUP(A118,単価明細!A:A,単価明細!G:G)),IF($B$2&lt;=20,LOOKUP(A118,単価明細!A:A,単価明細!C:C),LOOKUP(A118,単価明細!A:A,単価明細!G:G))+300)</f>
        <v>1300</v>
      </c>
      <c r="D118" s="3">
        <f t="shared" si="34"/>
        <v>17080</v>
      </c>
      <c r="E118" s="3">
        <f>LOOKUP($B$2,単価明細!J:J,単価明細!K:K)</f>
        <v>60</v>
      </c>
      <c r="F118" s="3">
        <f t="shared" si="19"/>
        <v>1840</v>
      </c>
      <c r="G118" s="4">
        <f t="shared" si="20"/>
        <v>20280</v>
      </c>
      <c r="H118" s="2">
        <v>220</v>
      </c>
      <c r="I118" s="3">
        <v>1000</v>
      </c>
      <c r="J118" s="3">
        <f t="shared" si="35"/>
        <v>19420</v>
      </c>
      <c r="K118" s="3">
        <f t="shared" si="21"/>
        <v>2040</v>
      </c>
      <c r="L118" s="4">
        <f t="shared" si="22"/>
        <v>22460</v>
      </c>
      <c r="M118" s="3">
        <f t="shared" si="23"/>
        <v>111</v>
      </c>
      <c r="N118" s="3">
        <f>IF($B$1=1,B118,LOOKUP(M118,単価明細!A:A,単価明細!B:B)*B$1)</f>
        <v>180</v>
      </c>
      <c r="O118" s="3">
        <f t="shared" si="24"/>
        <v>1300</v>
      </c>
      <c r="P118" s="3">
        <f t="shared" si="36"/>
        <v>17080</v>
      </c>
      <c r="Q118" s="3">
        <f>LOOKUP($B$2,単価明細!J:J,単価明細!K:K)</f>
        <v>60</v>
      </c>
      <c r="R118" s="3">
        <f t="shared" si="25"/>
        <v>1840</v>
      </c>
      <c r="S118" s="3">
        <f t="shared" si="26"/>
        <v>20280</v>
      </c>
      <c r="T118" s="8">
        <f t="shared" si="27"/>
        <v>0</v>
      </c>
      <c r="U118" s="3">
        <f t="shared" si="28"/>
        <v>220</v>
      </c>
      <c r="V118" s="3">
        <f t="shared" si="29"/>
        <v>1000</v>
      </c>
      <c r="W118" s="3">
        <f t="shared" si="37"/>
        <v>19420</v>
      </c>
      <c r="X118" s="3">
        <f t="shared" si="30"/>
        <v>2040</v>
      </c>
      <c r="Y118" s="3">
        <f t="shared" si="31"/>
        <v>22460</v>
      </c>
      <c r="Z118" s="8">
        <f t="shared" si="32"/>
        <v>0</v>
      </c>
      <c r="AA118" s="17">
        <f t="shared" si="33"/>
        <v>0</v>
      </c>
    </row>
    <row r="119" spans="1:27">
      <c r="A119" s="16">
        <v>112</v>
      </c>
      <c r="B119" s="2">
        <f>IF($B$4="上水道",IF($B$2&lt;=20,LOOKUP(A119,単価明細!A:A,単価明細!B:B),LOOKUP(A119,単価明細!A:A,単価明細!F:F)),IF($B$2&lt;=20,LOOKUP(A119,単価明細!A:A,単価明細!B:B),LOOKUP(A119,単価明細!A:A,単価明細!F:F))+10)</f>
        <v>180</v>
      </c>
      <c r="C119" s="3">
        <f>IF($B$4="上水道",IF($B$2&lt;=20,LOOKUP(A119,単価明細!A:A,単価明細!C:C),LOOKUP(A119,単価明細!A:A,単価明細!G:G)),IF($B$2&lt;=20,LOOKUP(A119,単価明細!A:A,単価明細!C:C),LOOKUP(A119,単価明細!A:A,単価明細!G:G))+300)</f>
        <v>1300</v>
      </c>
      <c r="D119" s="3">
        <f t="shared" si="34"/>
        <v>17260</v>
      </c>
      <c r="E119" s="3">
        <f>LOOKUP($B$2,単価明細!J:J,単価明細!K:K)</f>
        <v>60</v>
      </c>
      <c r="F119" s="3">
        <f t="shared" si="19"/>
        <v>1860</v>
      </c>
      <c r="G119" s="4">
        <f t="shared" si="20"/>
        <v>20480</v>
      </c>
      <c r="H119" s="2">
        <v>220</v>
      </c>
      <c r="I119" s="3">
        <v>1000</v>
      </c>
      <c r="J119" s="3">
        <f t="shared" si="35"/>
        <v>19640</v>
      </c>
      <c r="K119" s="3">
        <f t="shared" si="21"/>
        <v>2060</v>
      </c>
      <c r="L119" s="4">
        <f t="shared" si="22"/>
        <v>22700</v>
      </c>
      <c r="M119" s="3">
        <f t="shared" si="23"/>
        <v>112</v>
      </c>
      <c r="N119" s="3">
        <f>IF($B$1=1,B119,LOOKUP(M119,単価明細!A:A,単価明細!B:B)*B$1)</f>
        <v>180</v>
      </c>
      <c r="O119" s="3">
        <f t="shared" si="24"/>
        <v>1300</v>
      </c>
      <c r="P119" s="3">
        <f t="shared" si="36"/>
        <v>17260</v>
      </c>
      <c r="Q119" s="3">
        <f>LOOKUP($B$2,単価明細!J:J,単価明細!K:K)</f>
        <v>60</v>
      </c>
      <c r="R119" s="3">
        <f t="shared" si="25"/>
        <v>1860</v>
      </c>
      <c r="S119" s="3">
        <f t="shared" si="26"/>
        <v>20480</v>
      </c>
      <c r="T119" s="8">
        <f t="shared" si="27"/>
        <v>0</v>
      </c>
      <c r="U119" s="3">
        <f t="shared" si="28"/>
        <v>220</v>
      </c>
      <c r="V119" s="3">
        <f t="shared" si="29"/>
        <v>1000</v>
      </c>
      <c r="W119" s="3">
        <f t="shared" si="37"/>
        <v>19640</v>
      </c>
      <c r="X119" s="3">
        <f t="shared" si="30"/>
        <v>2060</v>
      </c>
      <c r="Y119" s="3">
        <f t="shared" si="31"/>
        <v>22700</v>
      </c>
      <c r="Z119" s="8">
        <f t="shared" si="32"/>
        <v>0</v>
      </c>
      <c r="AA119" s="17">
        <f t="shared" si="33"/>
        <v>0</v>
      </c>
    </row>
    <row r="120" spans="1:27">
      <c r="A120" s="16">
        <v>113</v>
      </c>
      <c r="B120" s="2">
        <f>IF($B$4="上水道",IF($B$2&lt;=20,LOOKUP(A120,単価明細!A:A,単価明細!B:B),LOOKUP(A120,単価明細!A:A,単価明細!F:F)),IF($B$2&lt;=20,LOOKUP(A120,単価明細!A:A,単価明細!B:B),LOOKUP(A120,単価明細!A:A,単価明細!F:F))+10)</f>
        <v>180</v>
      </c>
      <c r="C120" s="3">
        <f>IF($B$4="上水道",IF($B$2&lt;=20,LOOKUP(A120,単価明細!A:A,単価明細!C:C),LOOKUP(A120,単価明細!A:A,単価明細!G:G)),IF($B$2&lt;=20,LOOKUP(A120,単価明細!A:A,単価明細!C:C),LOOKUP(A120,単価明細!A:A,単価明細!G:G))+300)</f>
        <v>1300</v>
      </c>
      <c r="D120" s="3">
        <f t="shared" si="34"/>
        <v>17440</v>
      </c>
      <c r="E120" s="3">
        <f>LOOKUP($B$2,単価明細!J:J,単価明細!K:K)</f>
        <v>60</v>
      </c>
      <c r="F120" s="3">
        <f t="shared" si="19"/>
        <v>1880</v>
      </c>
      <c r="G120" s="4">
        <f t="shared" si="20"/>
        <v>20680</v>
      </c>
      <c r="H120" s="2">
        <v>220</v>
      </c>
      <c r="I120" s="3">
        <v>1000</v>
      </c>
      <c r="J120" s="3">
        <f t="shared" si="35"/>
        <v>19860</v>
      </c>
      <c r="K120" s="3">
        <f t="shared" si="21"/>
        <v>2080</v>
      </c>
      <c r="L120" s="4">
        <f t="shared" si="22"/>
        <v>22940</v>
      </c>
      <c r="M120" s="3">
        <f t="shared" si="23"/>
        <v>113</v>
      </c>
      <c r="N120" s="3">
        <f>IF($B$1=1,B120,LOOKUP(M120,単価明細!A:A,単価明細!B:B)*B$1)</f>
        <v>180</v>
      </c>
      <c r="O120" s="3">
        <f t="shared" si="24"/>
        <v>1300</v>
      </c>
      <c r="P120" s="3">
        <f t="shared" si="36"/>
        <v>17440</v>
      </c>
      <c r="Q120" s="3">
        <f>LOOKUP($B$2,単価明細!J:J,単価明細!K:K)</f>
        <v>60</v>
      </c>
      <c r="R120" s="3">
        <f t="shared" si="25"/>
        <v>1880</v>
      </c>
      <c r="S120" s="3">
        <f t="shared" si="26"/>
        <v>20680</v>
      </c>
      <c r="T120" s="8">
        <f t="shared" si="27"/>
        <v>0</v>
      </c>
      <c r="U120" s="3">
        <f t="shared" si="28"/>
        <v>220</v>
      </c>
      <c r="V120" s="3">
        <f t="shared" si="29"/>
        <v>1000</v>
      </c>
      <c r="W120" s="3">
        <f t="shared" si="37"/>
        <v>19860</v>
      </c>
      <c r="X120" s="3">
        <f t="shared" si="30"/>
        <v>2080</v>
      </c>
      <c r="Y120" s="3">
        <f t="shared" si="31"/>
        <v>22940</v>
      </c>
      <c r="Z120" s="8">
        <f t="shared" si="32"/>
        <v>0</v>
      </c>
      <c r="AA120" s="17">
        <f t="shared" si="33"/>
        <v>0</v>
      </c>
    </row>
    <row r="121" spans="1:27">
      <c r="A121" s="16">
        <v>114</v>
      </c>
      <c r="B121" s="2">
        <f>IF($B$4="上水道",IF($B$2&lt;=20,LOOKUP(A121,単価明細!A:A,単価明細!B:B),LOOKUP(A121,単価明細!A:A,単価明細!F:F)),IF($B$2&lt;=20,LOOKUP(A121,単価明細!A:A,単価明細!B:B),LOOKUP(A121,単価明細!A:A,単価明細!F:F))+10)</f>
        <v>180</v>
      </c>
      <c r="C121" s="3">
        <f>IF($B$4="上水道",IF($B$2&lt;=20,LOOKUP(A121,単価明細!A:A,単価明細!C:C),LOOKUP(A121,単価明細!A:A,単価明細!G:G)),IF($B$2&lt;=20,LOOKUP(A121,単価明細!A:A,単価明細!C:C),LOOKUP(A121,単価明細!A:A,単価明細!G:G))+300)</f>
        <v>1300</v>
      </c>
      <c r="D121" s="3">
        <f t="shared" si="34"/>
        <v>17620</v>
      </c>
      <c r="E121" s="3">
        <f>LOOKUP($B$2,単価明細!J:J,単価明細!K:K)</f>
        <v>60</v>
      </c>
      <c r="F121" s="3">
        <f t="shared" si="19"/>
        <v>1890</v>
      </c>
      <c r="G121" s="4">
        <f t="shared" si="20"/>
        <v>20870</v>
      </c>
      <c r="H121" s="2">
        <v>220</v>
      </c>
      <c r="I121" s="3">
        <v>1000</v>
      </c>
      <c r="J121" s="3">
        <f t="shared" si="35"/>
        <v>20080</v>
      </c>
      <c r="K121" s="3">
        <f t="shared" si="21"/>
        <v>2100</v>
      </c>
      <c r="L121" s="4">
        <f t="shared" si="22"/>
        <v>23180</v>
      </c>
      <c r="M121" s="3">
        <f t="shared" si="23"/>
        <v>114</v>
      </c>
      <c r="N121" s="3">
        <f>IF($B$1=1,B121,LOOKUP(M121,単価明細!A:A,単価明細!B:B)*B$1)</f>
        <v>180</v>
      </c>
      <c r="O121" s="3">
        <f t="shared" si="24"/>
        <v>1300</v>
      </c>
      <c r="P121" s="3">
        <f t="shared" si="36"/>
        <v>17620</v>
      </c>
      <c r="Q121" s="3">
        <f>LOOKUP($B$2,単価明細!J:J,単価明細!K:K)</f>
        <v>60</v>
      </c>
      <c r="R121" s="3">
        <f t="shared" si="25"/>
        <v>1890</v>
      </c>
      <c r="S121" s="3">
        <f t="shared" si="26"/>
        <v>20870</v>
      </c>
      <c r="T121" s="8">
        <f t="shared" si="27"/>
        <v>0</v>
      </c>
      <c r="U121" s="3">
        <f t="shared" si="28"/>
        <v>220</v>
      </c>
      <c r="V121" s="3">
        <f t="shared" si="29"/>
        <v>1000</v>
      </c>
      <c r="W121" s="3">
        <f t="shared" si="37"/>
        <v>20080</v>
      </c>
      <c r="X121" s="3">
        <f t="shared" si="30"/>
        <v>2100</v>
      </c>
      <c r="Y121" s="3">
        <f t="shared" si="31"/>
        <v>23180</v>
      </c>
      <c r="Z121" s="8">
        <f t="shared" si="32"/>
        <v>0</v>
      </c>
      <c r="AA121" s="17">
        <f t="shared" si="33"/>
        <v>0</v>
      </c>
    </row>
    <row r="122" spans="1:27">
      <c r="A122" s="16">
        <v>115</v>
      </c>
      <c r="B122" s="2">
        <f>IF($B$4="上水道",IF($B$2&lt;=20,LOOKUP(A122,単価明細!A:A,単価明細!B:B),LOOKUP(A122,単価明細!A:A,単価明細!F:F)),IF($B$2&lt;=20,LOOKUP(A122,単価明細!A:A,単価明細!B:B),LOOKUP(A122,単価明細!A:A,単価明細!F:F))+10)</f>
        <v>180</v>
      </c>
      <c r="C122" s="3">
        <f>IF($B$4="上水道",IF($B$2&lt;=20,LOOKUP(A122,単価明細!A:A,単価明細!C:C),LOOKUP(A122,単価明細!A:A,単価明細!G:G)),IF($B$2&lt;=20,LOOKUP(A122,単価明細!A:A,単価明細!C:C),LOOKUP(A122,単価明細!A:A,単価明細!G:G))+300)</f>
        <v>1300</v>
      </c>
      <c r="D122" s="3">
        <f t="shared" si="34"/>
        <v>17800</v>
      </c>
      <c r="E122" s="3">
        <f>LOOKUP($B$2,単価明細!J:J,単価明細!K:K)</f>
        <v>60</v>
      </c>
      <c r="F122" s="3">
        <f t="shared" si="19"/>
        <v>1910</v>
      </c>
      <c r="G122" s="4">
        <f t="shared" si="20"/>
        <v>21070</v>
      </c>
      <c r="H122" s="2">
        <v>220</v>
      </c>
      <c r="I122" s="3">
        <v>1000</v>
      </c>
      <c r="J122" s="3">
        <f t="shared" si="35"/>
        <v>20300</v>
      </c>
      <c r="K122" s="3">
        <f t="shared" si="21"/>
        <v>2130</v>
      </c>
      <c r="L122" s="4">
        <f t="shared" si="22"/>
        <v>23430</v>
      </c>
      <c r="M122" s="3">
        <f t="shared" si="23"/>
        <v>115</v>
      </c>
      <c r="N122" s="3">
        <f>IF($B$1=1,B122,LOOKUP(M122,単価明細!A:A,単価明細!B:B)*B$1)</f>
        <v>180</v>
      </c>
      <c r="O122" s="3">
        <f t="shared" si="24"/>
        <v>1300</v>
      </c>
      <c r="P122" s="3">
        <f t="shared" si="36"/>
        <v>17800</v>
      </c>
      <c r="Q122" s="3">
        <f>LOOKUP($B$2,単価明細!J:J,単価明細!K:K)</f>
        <v>60</v>
      </c>
      <c r="R122" s="3">
        <f t="shared" si="25"/>
        <v>1910</v>
      </c>
      <c r="S122" s="3">
        <f t="shared" si="26"/>
        <v>21070</v>
      </c>
      <c r="T122" s="8">
        <f t="shared" si="27"/>
        <v>0</v>
      </c>
      <c r="U122" s="3">
        <f t="shared" si="28"/>
        <v>220</v>
      </c>
      <c r="V122" s="3">
        <f t="shared" si="29"/>
        <v>1000</v>
      </c>
      <c r="W122" s="3">
        <f t="shared" si="37"/>
        <v>20300</v>
      </c>
      <c r="X122" s="3">
        <f t="shared" si="30"/>
        <v>2130</v>
      </c>
      <c r="Y122" s="3">
        <f t="shared" si="31"/>
        <v>23430</v>
      </c>
      <c r="Z122" s="8">
        <f t="shared" si="32"/>
        <v>0</v>
      </c>
      <c r="AA122" s="17">
        <f t="shared" si="33"/>
        <v>0</v>
      </c>
    </row>
    <row r="123" spans="1:27">
      <c r="A123" s="16">
        <v>116</v>
      </c>
      <c r="B123" s="2">
        <f>IF($B$4="上水道",IF($B$2&lt;=20,LOOKUP(A123,単価明細!A:A,単価明細!B:B),LOOKUP(A123,単価明細!A:A,単価明細!F:F)),IF($B$2&lt;=20,LOOKUP(A123,単価明細!A:A,単価明細!B:B),LOOKUP(A123,単価明細!A:A,単価明細!F:F))+10)</f>
        <v>180</v>
      </c>
      <c r="C123" s="3">
        <f>IF($B$4="上水道",IF($B$2&lt;=20,LOOKUP(A123,単価明細!A:A,単価明細!C:C),LOOKUP(A123,単価明細!A:A,単価明細!G:G)),IF($B$2&lt;=20,LOOKUP(A123,単価明細!A:A,単価明細!C:C),LOOKUP(A123,単価明細!A:A,単価明細!G:G))+300)</f>
        <v>1300</v>
      </c>
      <c r="D123" s="3">
        <f t="shared" si="34"/>
        <v>17980</v>
      </c>
      <c r="E123" s="3">
        <f>LOOKUP($B$2,単価明細!J:J,単価明細!K:K)</f>
        <v>60</v>
      </c>
      <c r="F123" s="3">
        <f t="shared" si="19"/>
        <v>1930</v>
      </c>
      <c r="G123" s="4">
        <f t="shared" si="20"/>
        <v>21270</v>
      </c>
      <c r="H123" s="2">
        <v>220</v>
      </c>
      <c r="I123" s="3">
        <v>1000</v>
      </c>
      <c r="J123" s="3">
        <f t="shared" si="35"/>
        <v>20520</v>
      </c>
      <c r="K123" s="3">
        <f t="shared" si="21"/>
        <v>2150</v>
      </c>
      <c r="L123" s="4">
        <f t="shared" si="22"/>
        <v>23670</v>
      </c>
      <c r="M123" s="3">
        <f t="shared" si="23"/>
        <v>116</v>
      </c>
      <c r="N123" s="3">
        <f>IF($B$1=1,B123,LOOKUP(M123,単価明細!A:A,単価明細!B:B)*B$1)</f>
        <v>180</v>
      </c>
      <c r="O123" s="3">
        <f t="shared" si="24"/>
        <v>1300</v>
      </c>
      <c r="P123" s="3">
        <f t="shared" si="36"/>
        <v>17980</v>
      </c>
      <c r="Q123" s="3">
        <f>LOOKUP($B$2,単価明細!J:J,単価明細!K:K)</f>
        <v>60</v>
      </c>
      <c r="R123" s="3">
        <f t="shared" si="25"/>
        <v>1930</v>
      </c>
      <c r="S123" s="3">
        <f t="shared" si="26"/>
        <v>21270</v>
      </c>
      <c r="T123" s="8">
        <f t="shared" si="27"/>
        <v>0</v>
      </c>
      <c r="U123" s="3">
        <f t="shared" si="28"/>
        <v>220</v>
      </c>
      <c r="V123" s="3">
        <f t="shared" si="29"/>
        <v>1000</v>
      </c>
      <c r="W123" s="3">
        <f t="shared" si="37"/>
        <v>20520</v>
      </c>
      <c r="X123" s="3">
        <f t="shared" si="30"/>
        <v>2150</v>
      </c>
      <c r="Y123" s="3">
        <f t="shared" si="31"/>
        <v>23670</v>
      </c>
      <c r="Z123" s="8">
        <f t="shared" si="32"/>
        <v>0</v>
      </c>
      <c r="AA123" s="17">
        <f t="shared" si="33"/>
        <v>0</v>
      </c>
    </row>
    <row r="124" spans="1:27">
      <c r="A124" s="16">
        <v>117</v>
      </c>
      <c r="B124" s="2">
        <f>IF($B$4="上水道",IF($B$2&lt;=20,LOOKUP(A124,単価明細!A:A,単価明細!B:B),LOOKUP(A124,単価明細!A:A,単価明細!F:F)),IF($B$2&lt;=20,LOOKUP(A124,単価明細!A:A,単価明細!B:B),LOOKUP(A124,単価明細!A:A,単価明細!F:F))+10)</f>
        <v>180</v>
      </c>
      <c r="C124" s="3">
        <f>IF($B$4="上水道",IF($B$2&lt;=20,LOOKUP(A124,単価明細!A:A,単価明細!C:C),LOOKUP(A124,単価明細!A:A,単価明細!G:G)),IF($B$2&lt;=20,LOOKUP(A124,単価明細!A:A,単価明細!C:C),LOOKUP(A124,単価明細!A:A,単価明細!G:G))+300)</f>
        <v>1300</v>
      </c>
      <c r="D124" s="3">
        <f t="shared" si="34"/>
        <v>18160</v>
      </c>
      <c r="E124" s="3">
        <f>LOOKUP($B$2,単価明細!J:J,単価明細!K:K)</f>
        <v>60</v>
      </c>
      <c r="F124" s="3">
        <f t="shared" si="19"/>
        <v>1950</v>
      </c>
      <c r="G124" s="4">
        <f t="shared" si="20"/>
        <v>21470</v>
      </c>
      <c r="H124" s="2">
        <v>220</v>
      </c>
      <c r="I124" s="3">
        <v>1000</v>
      </c>
      <c r="J124" s="3">
        <f t="shared" si="35"/>
        <v>20740</v>
      </c>
      <c r="K124" s="3">
        <f t="shared" si="21"/>
        <v>2170</v>
      </c>
      <c r="L124" s="4">
        <f t="shared" si="22"/>
        <v>23910</v>
      </c>
      <c r="M124" s="3">
        <f t="shared" si="23"/>
        <v>117</v>
      </c>
      <c r="N124" s="3">
        <f>IF($B$1=1,B124,LOOKUP(M124,単価明細!A:A,単価明細!B:B)*B$1)</f>
        <v>180</v>
      </c>
      <c r="O124" s="3">
        <f t="shared" si="24"/>
        <v>1300</v>
      </c>
      <c r="P124" s="3">
        <f t="shared" si="36"/>
        <v>18160</v>
      </c>
      <c r="Q124" s="3">
        <f>LOOKUP($B$2,単価明細!J:J,単価明細!K:K)</f>
        <v>60</v>
      </c>
      <c r="R124" s="3">
        <f t="shared" si="25"/>
        <v>1950</v>
      </c>
      <c r="S124" s="3">
        <f t="shared" si="26"/>
        <v>21470</v>
      </c>
      <c r="T124" s="8">
        <f t="shared" si="27"/>
        <v>0</v>
      </c>
      <c r="U124" s="3">
        <f t="shared" si="28"/>
        <v>220</v>
      </c>
      <c r="V124" s="3">
        <f t="shared" si="29"/>
        <v>1000</v>
      </c>
      <c r="W124" s="3">
        <f t="shared" si="37"/>
        <v>20740</v>
      </c>
      <c r="X124" s="3">
        <f t="shared" si="30"/>
        <v>2170</v>
      </c>
      <c r="Y124" s="3">
        <f t="shared" si="31"/>
        <v>23910</v>
      </c>
      <c r="Z124" s="8">
        <f t="shared" si="32"/>
        <v>0</v>
      </c>
      <c r="AA124" s="17">
        <f t="shared" si="33"/>
        <v>0</v>
      </c>
    </row>
    <row r="125" spans="1:27">
      <c r="A125" s="16">
        <v>118</v>
      </c>
      <c r="B125" s="2">
        <f>IF($B$4="上水道",IF($B$2&lt;=20,LOOKUP(A125,単価明細!A:A,単価明細!B:B),LOOKUP(A125,単価明細!A:A,単価明細!F:F)),IF($B$2&lt;=20,LOOKUP(A125,単価明細!A:A,単価明細!B:B),LOOKUP(A125,単価明細!A:A,単価明細!F:F))+10)</f>
        <v>180</v>
      </c>
      <c r="C125" s="3">
        <f>IF($B$4="上水道",IF($B$2&lt;=20,LOOKUP(A125,単価明細!A:A,単価明細!C:C),LOOKUP(A125,単価明細!A:A,単価明細!G:G)),IF($B$2&lt;=20,LOOKUP(A125,単価明細!A:A,単価明細!C:C),LOOKUP(A125,単価明細!A:A,単価明細!G:G))+300)</f>
        <v>1300</v>
      </c>
      <c r="D125" s="3">
        <f t="shared" si="34"/>
        <v>18340</v>
      </c>
      <c r="E125" s="3">
        <f>LOOKUP($B$2,単価明細!J:J,単価明細!K:K)</f>
        <v>60</v>
      </c>
      <c r="F125" s="3">
        <f t="shared" si="19"/>
        <v>1970</v>
      </c>
      <c r="G125" s="4">
        <f t="shared" si="20"/>
        <v>21670</v>
      </c>
      <c r="H125" s="2">
        <v>220</v>
      </c>
      <c r="I125" s="3">
        <v>1000</v>
      </c>
      <c r="J125" s="3">
        <f t="shared" si="35"/>
        <v>20960</v>
      </c>
      <c r="K125" s="3">
        <f t="shared" si="21"/>
        <v>2190</v>
      </c>
      <c r="L125" s="4">
        <f t="shared" si="22"/>
        <v>24150</v>
      </c>
      <c r="M125" s="3">
        <f t="shared" si="23"/>
        <v>118</v>
      </c>
      <c r="N125" s="3">
        <f>IF($B$1=1,B125,LOOKUP(M125,単価明細!A:A,単価明細!B:B)*B$1)</f>
        <v>180</v>
      </c>
      <c r="O125" s="3">
        <f t="shared" si="24"/>
        <v>1300</v>
      </c>
      <c r="P125" s="3">
        <f t="shared" si="36"/>
        <v>18340</v>
      </c>
      <c r="Q125" s="3">
        <f>LOOKUP($B$2,単価明細!J:J,単価明細!K:K)</f>
        <v>60</v>
      </c>
      <c r="R125" s="3">
        <f t="shared" si="25"/>
        <v>1970</v>
      </c>
      <c r="S125" s="3">
        <f t="shared" si="26"/>
        <v>21670</v>
      </c>
      <c r="T125" s="8">
        <f t="shared" si="27"/>
        <v>0</v>
      </c>
      <c r="U125" s="3">
        <f t="shared" si="28"/>
        <v>220</v>
      </c>
      <c r="V125" s="3">
        <f t="shared" si="29"/>
        <v>1000</v>
      </c>
      <c r="W125" s="3">
        <f t="shared" si="37"/>
        <v>20960</v>
      </c>
      <c r="X125" s="3">
        <f t="shared" si="30"/>
        <v>2190</v>
      </c>
      <c r="Y125" s="3">
        <f t="shared" si="31"/>
        <v>24150</v>
      </c>
      <c r="Z125" s="8">
        <f t="shared" si="32"/>
        <v>0</v>
      </c>
      <c r="AA125" s="17">
        <f t="shared" si="33"/>
        <v>0</v>
      </c>
    </row>
    <row r="126" spans="1:27">
      <c r="A126" s="16">
        <v>119</v>
      </c>
      <c r="B126" s="2">
        <f>IF($B$4="上水道",IF($B$2&lt;=20,LOOKUP(A126,単価明細!A:A,単価明細!B:B),LOOKUP(A126,単価明細!A:A,単価明細!F:F)),IF($B$2&lt;=20,LOOKUP(A126,単価明細!A:A,単価明細!B:B),LOOKUP(A126,単価明細!A:A,単価明細!F:F))+10)</f>
        <v>180</v>
      </c>
      <c r="C126" s="3">
        <f>IF($B$4="上水道",IF($B$2&lt;=20,LOOKUP(A126,単価明細!A:A,単価明細!C:C),LOOKUP(A126,単価明細!A:A,単価明細!G:G)),IF($B$2&lt;=20,LOOKUP(A126,単価明細!A:A,単価明細!C:C),LOOKUP(A126,単価明細!A:A,単価明細!G:G))+300)</f>
        <v>1300</v>
      </c>
      <c r="D126" s="3">
        <f t="shared" si="34"/>
        <v>18520</v>
      </c>
      <c r="E126" s="3">
        <f>LOOKUP($B$2,単価明細!J:J,単価明細!K:K)</f>
        <v>60</v>
      </c>
      <c r="F126" s="3">
        <f t="shared" si="19"/>
        <v>1980</v>
      </c>
      <c r="G126" s="4">
        <f t="shared" si="20"/>
        <v>21860</v>
      </c>
      <c r="H126" s="2">
        <v>220</v>
      </c>
      <c r="I126" s="3">
        <v>1000</v>
      </c>
      <c r="J126" s="3">
        <f t="shared" si="35"/>
        <v>21180</v>
      </c>
      <c r="K126" s="3">
        <f t="shared" si="21"/>
        <v>2210</v>
      </c>
      <c r="L126" s="4">
        <f t="shared" si="22"/>
        <v>24390</v>
      </c>
      <c r="M126" s="3">
        <f t="shared" si="23"/>
        <v>119</v>
      </c>
      <c r="N126" s="3">
        <f>IF($B$1=1,B126,LOOKUP(M126,単価明細!A:A,単価明細!B:B)*B$1)</f>
        <v>180</v>
      </c>
      <c r="O126" s="3">
        <f t="shared" si="24"/>
        <v>1300</v>
      </c>
      <c r="P126" s="3">
        <f t="shared" si="36"/>
        <v>18520</v>
      </c>
      <c r="Q126" s="3">
        <f>LOOKUP($B$2,単価明細!J:J,単価明細!K:K)</f>
        <v>60</v>
      </c>
      <c r="R126" s="3">
        <f t="shared" si="25"/>
        <v>1980</v>
      </c>
      <c r="S126" s="3">
        <f t="shared" si="26"/>
        <v>21860</v>
      </c>
      <c r="T126" s="8">
        <f t="shared" si="27"/>
        <v>0</v>
      </c>
      <c r="U126" s="3">
        <f t="shared" si="28"/>
        <v>220</v>
      </c>
      <c r="V126" s="3">
        <f t="shared" si="29"/>
        <v>1000</v>
      </c>
      <c r="W126" s="3">
        <f t="shared" si="37"/>
        <v>21180</v>
      </c>
      <c r="X126" s="3">
        <f t="shared" si="30"/>
        <v>2210</v>
      </c>
      <c r="Y126" s="3">
        <f t="shared" si="31"/>
        <v>24390</v>
      </c>
      <c r="Z126" s="8">
        <f t="shared" si="32"/>
        <v>0</v>
      </c>
      <c r="AA126" s="17">
        <f t="shared" si="33"/>
        <v>0</v>
      </c>
    </row>
    <row r="127" spans="1:27">
      <c r="A127" s="16">
        <v>120</v>
      </c>
      <c r="B127" s="2">
        <f>IF($B$4="上水道",IF($B$2&lt;=20,LOOKUP(A127,単価明細!A:A,単価明細!B:B),LOOKUP(A127,単価明細!A:A,単価明細!F:F)),IF($B$2&lt;=20,LOOKUP(A127,単価明細!A:A,単価明細!B:B),LOOKUP(A127,単価明細!A:A,単価明細!F:F))+10)</f>
        <v>180</v>
      </c>
      <c r="C127" s="3">
        <f>IF($B$4="上水道",IF($B$2&lt;=20,LOOKUP(A127,単価明細!A:A,単価明細!C:C),LOOKUP(A127,単価明細!A:A,単価明細!G:G)),IF($B$2&lt;=20,LOOKUP(A127,単価明細!A:A,単価明細!C:C),LOOKUP(A127,単価明細!A:A,単価明細!G:G))+300)</f>
        <v>1300</v>
      </c>
      <c r="D127" s="3">
        <f t="shared" si="34"/>
        <v>18700</v>
      </c>
      <c r="E127" s="3">
        <f>LOOKUP($B$2,単価明細!J:J,単価明細!K:K)</f>
        <v>60</v>
      </c>
      <c r="F127" s="3">
        <f t="shared" si="19"/>
        <v>2000</v>
      </c>
      <c r="G127" s="4">
        <f t="shared" si="20"/>
        <v>22060</v>
      </c>
      <c r="H127" s="2">
        <v>220</v>
      </c>
      <c r="I127" s="3">
        <v>1000</v>
      </c>
      <c r="J127" s="3">
        <f t="shared" si="35"/>
        <v>21400</v>
      </c>
      <c r="K127" s="3">
        <f t="shared" si="21"/>
        <v>2240</v>
      </c>
      <c r="L127" s="4">
        <f t="shared" si="22"/>
        <v>24640</v>
      </c>
      <c r="M127" s="3">
        <f t="shared" si="23"/>
        <v>120</v>
      </c>
      <c r="N127" s="3">
        <f>IF($B$1=1,B127,LOOKUP(M127,単価明細!A:A,単価明細!B:B)*B$1)</f>
        <v>180</v>
      </c>
      <c r="O127" s="3">
        <f t="shared" si="24"/>
        <v>1300</v>
      </c>
      <c r="P127" s="3">
        <f t="shared" si="36"/>
        <v>18700</v>
      </c>
      <c r="Q127" s="3">
        <f>LOOKUP($B$2,単価明細!J:J,単価明細!K:K)</f>
        <v>60</v>
      </c>
      <c r="R127" s="3">
        <f t="shared" si="25"/>
        <v>2000</v>
      </c>
      <c r="S127" s="3">
        <f t="shared" si="26"/>
        <v>22060</v>
      </c>
      <c r="T127" s="8">
        <f t="shared" si="27"/>
        <v>0</v>
      </c>
      <c r="U127" s="3">
        <f t="shared" si="28"/>
        <v>220</v>
      </c>
      <c r="V127" s="3">
        <f t="shared" si="29"/>
        <v>1000</v>
      </c>
      <c r="W127" s="3">
        <f t="shared" si="37"/>
        <v>21400</v>
      </c>
      <c r="X127" s="3">
        <f t="shared" si="30"/>
        <v>2240</v>
      </c>
      <c r="Y127" s="3">
        <f t="shared" si="31"/>
        <v>24640</v>
      </c>
      <c r="Z127" s="8">
        <f t="shared" si="32"/>
        <v>0</v>
      </c>
      <c r="AA127" s="17">
        <f t="shared" si="33"/>
        <v>0</v>
      </c>
    </row>
    <row r="128" spans="1:27">
      <c r="A128" s="16">
        <v>121</v>
      </c>
      <c r="B128" s="2">
        <f>IF($B$4="上水道",IF($B$2&lt;=20,LOOKUP(A128,単価明細!A:A,単価明細!B:B),LOOKUP(A128,単価明細!A:A,単価明細!F:F)),IF($B$2&lt;=20,LOOKUP(A128,単価明細!A:A,単価明細!B:B),LOOKUP(A128,単価明細!A:A,単価明細!F:F))+10)</f>
        <v>180</v>
      </c>
      <c r="C128" s="3">
        <f>IF($B$4="上水道",IF($B$2&lt;=20,LOOKUP(A128,単価明細!A:A,単価明細!C:C),LOOKUP(A128,単価明細!A:A,単価明細!G:G)),IF($B$2&lt;=20,LOOKUP(A128,単価明細!A:A,単価明細!C:C),LOOKUP(A128,単価明細!A:A,単価明細!G:G))+300)</f>
        <v>1300</v>
      </c>
      <c r="D128" s="3">
        <f t="shared" si="34"/>
        <v>18880</v>
      </c>
      <c r="E128" s="3">
        <f>LOOKUP($B$2,単価明細!J:J,単価明細!K:K)</f>
        <v>60</v>
      </c>
      <c r="F128" s="3">
        <f t="shared" si="19"/>
        <v>2020</v>
      </c>
      <c r="G128" s="4">
        <f t="shared" si="20"/>
        <v>22260</v>
      </c>
      <c r="H128" s="2">
        <v>220</v>
      </c>
      <c r="I128" s="3">
        <v>1000</v>
      </c>
      <c r="J128" s="3">
        <f t="shared" si="35"/>
        <v>21620</v>
      </c>
      <c r="K128" s="3">
        <f t="shared" si="21"/>
        <v>2260</v>
      </c>
      <c r="L128" s="4">
        <f t="shared" si="22"/>
        <v>24880</v>
      </c>
      <c r="M128" s="3">
        <f t="shared" si="23"/>
        <v>121</v>
      </c>
      <c r="N128" s="3">
        <f>IF($B$1=1,B128,LOOKUP(M128,単価明細!A:A,単価明細!B:B)*B$1)</f>
        <v>180</v>
      </c>
      <c r="O128" s="3">
        <f t="shared" si="24"/>
        <v>1300</v>
      </c>
      <c r="P128" s="3">
        <f t="shared" si="36"/>
        <v>18880</v>
      </c>
      <c r="Q128" s="3">
        <f>LOOKUP($B$2,単価明細!J:J,単価明細!K:K)</f>
        <v>60</v>
      </c>
      <c r="R128" s="3">
        <f t="shared" si="25"/>
        <v>2020</v>
      </c>
      <c r="S128" s="3">
        <f t="shared" si="26"/>
        <v>22260</v>
      </c>
      <c r="T128" s="8">
        <f t="shared" si="27"/>
        <v>0</v>
      </c>
      <c r="U128" s="3">
        <f t="shared" si="28"/>
        <v>220</v>
      </c>
      <c r="V128" s="3">
        <f t="shared" si="29"/>
        <v>1000</v>
      </c>
      <c r="W128" s="3">
        <f t="shared" si="37"/>
        <v>21620</v>
      </c>
      <c r="X128" s="3">
        <f t="shared" si="30"/>
        <v>2260</v>
      </c>
      <c r="Y128" s="3">
        <f t="shared" si="31"/>
        <v>24880</v>
      </c>
      <c r="Z128" s="8">
        <f t="shared" si="32"/>
        <v>0</v>
      </c>
      <c r="AA128" s="17">
        <f t="shared" si="33"/>
        <v>0</v>
      </c>
    </row>
    <row r="129" spans="1:27">
      <c r="A129" s="16">
        <v>122</v>
      </c>
      <c r="B129" s="2">
        <f>IF($B$4="上水道",IF($B$2&lt;=20,LOOKUP(A129,単価明細!A:A,単価明細!B:B),LOOKUP(A129,単価明細!A:A,単価明細!F:F)),IF($B$2&lt;=20,LOOKUP(A129,単価明細!A:A,単価明細!B:B),LOOKUP(A129,単価明細!A:A,単価明細!F:F))+10)</f>
        <v>180</v>
      </c>
      <c r="C129" s="3">
        <f>IF($B$4="上水道",IF($B$2&lt;=20,LOOKUP(A129,単価明細!A:A,単価明細!C:C),LOOKUP(A129,単価明細!A:A,単価明細!G:G)),IF($B$2&lt;=20,LOOKUP(A129,単価明細!A:A,単価明細!C:C),LOOKUP(A129,単価明細!A:A,単価明細!G:G))+300)</f>
        <v>1300</v>
      </c>
      <c r="D129" s="3">
        <f t="shared" si="34"/>
        <v>19060</v>
      </c>
      <c r="E129" s="3">
        <f>LOOKUP($B$2,単価明細!J:J,単価明細!K:K)</f>
        <v>60</v>
      </c>
      <c r="F129" s="3">
        <f t="shared" si="19"/>
        <v>2040</v>
      </c>
      <c r="G129" s="4">
        <f t="shared" si="20"/>
        <v>22460</v>
      </c>
      <c r="H129" s="2">
        <v>220</v>
      </c>
      <c r="I129" s="3">
        <v>1000</v>
      </c>
      <c r="J129" s="3">
        <f t="shared" si="35"/>
        <v>21840</v>
      </c>
      <c r="K129" s="3">
        <f t="shared" si="21"/>
        <v>2280</v>
      </c>
      <c r="L129" s="4">
        <f t="shared" si="22"/>
        <v>25120</v>
      </c>
      <c r="M129" s="3">
        <f t="shared" si="23"/>
        <v>122</v>
      </c>
      <c r="N129" s="3">
        <f>IF($B$1=1,B129,LOOKUP(M129,単価明細!A:A,単価明細!B:B)*B$1)</f>
        <v>180</v>
      </c>
      <c r="O129" s="3">
        <f t="shared" si="24"/>
        <v>1300</v>
      </c>
      <c r="P129" s="3">
        <f t="shared" si="36"/>
        <v>19060</v>
      </c>
      <c r="Q129" s="3">
        <f>LOOKUP($B$2,単価明細!J:J,単価明細!K:K)</f>
        <v>60</v>
      </c>
      <c r="R129" s="3">
        <f t="shared" si="25"/>
        <v>2040</v>
      </c>
      <c r="S129" s="3">
        <f t="shared" si="26"/>
        <v>22460</v>
      </c>
      <c r="T129" s="8">
        <f t="shared" si="27"/>
        <v>0</v>
      </c>
      <c r="U129" s="3">
        <f t="shared" si="28"/>
        <v>220</v>
      </c>
      <c r="V129" s="3">
        <f t="shared" si="29"/>
        <v>1000</v>
      </c>
      <c r="W129" s="3">
        <f t="shared" si="37"/>
        <v>21840</v>
      </c>
      <c r="X129" s="3">
        <f t="shared" si="30"/>
        <v>2280</v>
      </c>
      <c r="Y129" s="3">
        <f t="shared" si="31"/>
        <v>25120</v>
      </c>
      <c r="Z129" s="8">
        <f t="shared" si="32"/>
        <v>0</v>
      </c>
      <c r="AA129" s="17">
        <f t="shared" si="33"/>
        <v>0</v>
      </c>
    </row>
    <row r="130" spans="1:27">
      <c r="A130" s="16">
        <v>123</v>
      </c>
      <c r="B130" s="2">
        <f>IF($B$4="上水道",IF($B$2&lt;=20,LOOKUP(A130,単価明細!A:A,単価明細!B:B),LOOKUP(A130,単価明細!A:A,単価明細!F:F)),IF($B$2&lt;=20,LOOKUP(A130,単価明細!A:A,単価明細!B:B),LOOKUP(A130,単価明細!A:A,単価明細!F:F))+10)</f>
        <v>180</v>
      </c>
      <c r="C130" s="3">
        <f>IF($B$4="上水道",IF($B$2&lt;=20,LOOKUP(A130,単価明細!A:A,単価明細!C:C),LOOKUP(A130,単価明細!A:A,単価明細!G:G)),IF($B$2&lt;=20,LOOKUP(A130,単価明細!A:A,単価明細!C:C),LOOKUP(A130,単価明細!A:A,単価明細!G:G))+300)</f>
        <v>1300</v>
      </c>
      <c r="D130" s="3">
        <f t="shared" si="34"/>
        <v>19240</v>
      </c>
      <c r="E130" s="3">
        <f>LOOKUP($B$2,単価明細!J:J,単価明細!K:K)</f>
        <v>60</v>
      </c>
      <c r="F130" s="3">
        <f t="shared" si="19"/>
        <v>2060</v>
      </c>
      <c r="G130" s="4">
        <f t="shared" si="20"/>
        <v>22660</v>
      </c>
      <c r="H130" s="2">
        <v>220</v>
      </c>
      <c r="I130" s="3">
        <v>1000</v>
      </c>
      <c r="J130" s="3">
        <f t="shared" si="35"/>
        <v>22060</v>
      </c>
      <c r="K130" s="3">
        <f t="shared" si="21"/>
        <v>2300</v>
      </c>
      <c r="L130" s="4">
        <f t="shared" si="22"/>
        <v>25360</v>
      </c>
      <c r="M130" s="3">
        <f t="shared" si="23"/>
        <v>123</v>
      </c>
      <c r="N130" s="3">
        <f>IF($B$1=1,B130,LOOKUP(M130,単価明細!A:A,単価明細!B:B)*B$1)</f>
        <v>180</v>
      </c>
      <c r="O130" s="3">
        <f t="shared" si="24"/>
        <v>1300</v>
      </c>
      <c r="P130" s="3">
        <f t="shared" si="36"/>
        <v>19240</v>
      </c>
      <c r="Q130" s="3">
        <f>LOOKUP($B$2,単価明細!J:J,単価明細!K:K)</f>
        <v>60</v>
      </c>
      <c r="R130" s="3">
        <f t="shared" si="25"/>
        <v>2060</v>
      </c>
      <c r="S130" s="3">
        <f t="shared" si="26"/>
        <v>22660</v>
      </c>
      <c r="T130" s="8">
        <f t="shared" si="27"/>
        <v>0</v>
      </c>
      <c r="U130" s="3">
        <f t="shared" si="28"/>
        <v>220</v>
      </c>
      <c r="V130" s="3">
        <f t="shared" si="29"/>
        <v>1000</v>
      </c>
      <c r="W130" s="3">
        <f t="shared" si="37"/>
        <v>22060</v>
      </c>
      <c r="X130" s="3">
        <f t="shared" si="30"/>
        <v>2300</v>
      </c>
      <c r="Y130" s="3">
        <f t="shared" si="31"/>
        <v>25360</v>
      </c>
      <c r="Z130" s="8">
        <f t="shared" si="32"/>
        <v>0</v>
      </c>
      <c r="AA130" s="17">
        <f t="shared" si="33"/>
        <v>0</v>
      </c>
    </row>
    <row r="131" spans="1:27">
      <c r="A131" s="16">
        <v>124</v>
      </c>
      <c r="B131" s="2">
        <f>IF($B$4="上水道",IF($B$2&lt;=20,LOOKUP(A131,単価明細!A:A,単価明細!B:B),LOOKUP(A131,単価明細!A:A,単価明細!F:F)),IF($B$2&lt;=20,LOOKUP(A131,単価明細!A:A,単価明細!B:B),LOOKUP(A131,単価明細!A:A,単価明細!F:F))+10)</f>
        <v>180</v>
      </c>
      <c r="C131" s="3">
        <f>IF($B$4="上水道",IF($B$2&lt;=20,LOOKUP(A131,単価明細!A:A,単価明細!C:C),LOOKUP(A131,単価明細!A:A,単価明細!G:G)),IF($B$2&lt;=20,LOOKUP(A131,単価明細!A:A,単価明細!C:C),LOOKUP(A131,単価明細!A:A,単価明細!G:G))+300)</f>
        <v>1300</v>
      </c>
      <c r="D131" s="3">
        <f t="shared" si="34"/>
        <v>19420</v>
      </c>
      <c r="E131" s="3">
        <f>LOOKUP($B$2,単価明細!J:J,単価明細!K:K)</f>
        <v>60</v>
      </c>
      <c r="F131" s="3">
        <f t="shared" si="19"/>
        <v>2070</v>
      </c>
      <c r="G131" s="4">
        <f t="shared" si="20"/>
        <v>22850</v>
      </c>
      <c r="H131" s="2">
        <v>220</v>
      </c>
      <c r="I131" s="3">
        <v>1000</v>
      </c>
      <c r="J131" s="3">
        <f t="shared" si="35"/>
        <v>22280</v>
      </c>
      <c r="K131" s="3">
        <f t="shared" si="21"/>
        <v>2320</v>
      </c>
      <c r="L131" s="4">
        <f t="shared" si="22"/>
        <v>25600</v>
      </c>
      <c r="M131" s="3">
        <f t="shared" si="23"/>
        <v>124</v>
      </c>
      <c r="N131" s="3">
        <f>IF($B$1=1,B131,LOOKUP(M131,単価明細!A:A,単価明細!B:B)*B$1)</f>
        <v>180</v>
      </c>
      <c r="O131" s="3">
        <f t="shared" si="24"/>
        <v>1300</v>
      </c>
      <c r="P131" s="3">
        <f t="shared" si="36"/>
        <v>19420</v>
      </c>
      <c r="Q131" s="3">
        <f>LOOKUP($B$2,単価明細!J:J,単価明細!K:K)</f>
        <v>60</v>
      </c>
      <c r="R131" s="3">
        <f t="shared" si="25"/>
        <v>2070</v>
      </c>
      <c r="S131" s="3">
        <f t="shared" si="26"/>
        <v>22850</v>
      </c>
      <c r="T131" s="8">
        <f t="shared" si="27"/>
        <v>0</v>
      </c>
      <c r="U131" s="3">
        <f t="shared" si="28"/>
        <v>220</v>
      </c>
      <c r="V131" s="3">
        <f t="shared" si="29"/>
        <v>1000</v>
      </c>
      <c r="W131" s="3">
        <f t="shared" si="37"/>
        <v>22280</v>
      </c>
      <c r="X131" s="3">
        <f t="shared" si="30"/>
        <v>2320</v>
      </c>
      <c r="Y131" s="3">
        <f t="shared" si="31"/>
        <v>25600</v>
      </c>
      <c r="Z131" s="8">
        <f t="shared" si="32"/>
        <v>0</v>
      </c>
      <c r="AA131" s="17">
        <f t="shared" si="33"/>
        <v>0</v>
      </c>
    </row>
    <row r="132" spans="1:27">
      <c r="A132" s="16">
        <v>125</v>
      </c>
      <c r="B132" s="2">
        <f>IF($B$4="上水道",IF($B$2&lt;=20,LOOKUP(A132,単価明細!A:A,単価明細!B:B),LOOKUP(A132,単価明細!A:A,単価明細!F:F)),IF($B$2&lt;=20,LOOKUP(A132,単価明細!A:A,単価明細!B:B),LOOKUP(A132,単価明細!A:A,単価明細!F:F))+10)</f>
        <v>180</v>
      </c>
      <c r="C132" s="3">
        <f>IF($B$4="上水道",IF($B$2&lt;=20,LOOKUP(A132,単価明細!A:A,単価明細!C:C),LOOKUP(A132,単価明細!A:A,単価明細!G:G)),IF($B$2&lt;=20,LOOKUP(A132,単価明細!A:A,単価明細!C:C),LOOKUP(A132,単価明細!A:A,単価明細!G:G))+300)</f>
        <v>1300</v>
      </c>
      <c r="D132" s="3">
        <f t="shared" si="34"/>
        <v>19600</v>
      </c>
      <c r="E132" s="3">
        <f>LOOKUP($B$2,単価明細!J:J,単価明細!K:K)</f>
        <v>60</v>
      </c>
      <c r="F132" s="3">
        <f t="shared" si="19"/>
        <v>2090</v>
      </c>
      <c r="G132" s="4">
        <f t="shared" si="20"/>
        <v>23050</v>
      </c>
      <c r="H132" s="2">
        <v>220</v>
      </c>
      <c r="I132" s="3">
        <v>1000</v>
      </c>
      <c r="J132" s="3">
        <f t="shared" si="35"/>
        <v>22500</v>
      </c>
      <c r="K132" s="3">
        <f t="shared" si="21"/>
        <v>2350</v>
      </c>
      <c r="L132" s="4">
        <f t="shared" si="22"/>
        <v>25850</v>
      </c>
      <c r="M132" s="3">
        <f t="shared" si="23"/>
        <v>125</v>
      </c>
      <c r="N132" s="3">
        <f>IF($B$1=1,B132,LOOKUP(M132,単価明細!A:A,単価明細!B:B)*B$1)</f>
        <v>180</v>
      </c>
      <c r="O132" s="3">
        <f t="shared" si="24"/>
        <v>1300</v>
      </c>
      <c r="P132" s="3">
        <f t="shared" si="36"/>
        <v>19600</v>
      </c>
      <c r="Q132" s="3">
        <f>LOOKUP($B$2,単価明細!J:J,単価明細!K:K)</f>
        <v>60</v>
      </c>
      <c r="R132" s="3">
        <f t="shared" si="25"/>
        <v>2090</v>
      </c>
      <c r="S132" s="3">
        <f t="shared" si="26"/>
        <v>23050</v>
      </c>
      <c r="T132" s="8">
        <f t="shared" si="27"/>
        <v>0</v>
      </c>
      <c r="U132" s="3">
        <f t="shared" si="28"/>
        <v>220</v>
      </c>
      <c r="V132" s="3">
        <f t="shared" si="29"/>
        <v>1000</v>
      </c>
      <c r="W132" s="3">
        <f t="shared" si="37"/>
        <v>22500</v>
      </c>
      <c r="X132" s="3">
        <f t="shared" si="30"/>
        <v>2350</v>
      </c>
      <c r="Y132" s="3">
        <f t="shared" si="31"/>
        <v>25850</v>
      </c>
      <c r="Z132" s="8">
        <f t="shared" si="32"/>
        <v>0</v>
      </c>
      <c r="AA132" s="17">
        <f t="shared" si="33"/>
        <v>0</v>
      </c>
    </row>
    <row r="133" spans="1:27">
      <c r="A133" s="16">
        <v>126</v>
      </c>
      <c r="B133" s="2">
        <f>IF($B$4="上水道",IF($B$2&lt;=20,LOOKUP(A133,単価明細!A:A,単価明細!B:B),LOOKUP(A133,単価明細!A:A,単価明細!F:F)),IF($B$2&lt;=20,LOOKUP(A133,単価明細!A:A,単価明細!B:B),LOOKUP(A133,単価明細!A:A,単価明細!F:F))+10)</f>
        <v>180</v>
      </c>
      <c r="C133" s="3">
        <f>IF($B$4="上水道",IF($B$2&lt;=20,LOOKUP(A133,単価明細!A:A,単価明細!C:C),LOOKUP(A133,単価明細!A:A,単価明細!G:G)),IF($B$2&lt;=20,LOOKUP(A133,単価明細!A:A,単価明細!C:C),LOOKUP(A133,単価明細!A:A,単価明細!G:G))+300)</f>
        <v>1300</v>
      </c>
      <c r="D133" s="3">
        <f t="shared" si="34"/>
        <v>19780</v>
      </c>
      <c r="E133" s="3">
        <f>LOOKUP($B$2,単価明細!J:J,単価明細!K:K)</f>
        <v>60</v>
      </c>
      <c r="F133" s="3">
        <f t="shared" si="19"/>
        <v>2110</v>
      </c>
      <c r="G133" s="4">
        <f t="shared" si="20"/>
        <v>23250</v>
      </c>
      <c r="H133" s="2">
        <v>220</v>
      </c>
      <c r="I133" s="3">
        <v>1000</v>
      </c>
      <c r="J133" s="3">
        <f t="shared" si="35"/>
        <v>22720</v>
      </c>
      <c r="K133" s="3">
        <f t="shared" si="21"/>
        <v>2370</v>
      </c>
      <c r="L133" s="4">
        <f t="shared" si="22"/>
        <v>26090</v>
      </c>
      <c r="M133" s="3">
        <f t="shared" si="23"/>
        <v>126</v>
      </c>
      <c r="N133" s="3">
        <f>IF($B$1=1,B133,LOOKUP(M133,単価明細!A:A,単価明細!B:B)*B$1)</f>
        <v>180</v>
      </c>
      <c r="O133" s="3">
        <f t="shared" si="24"/>
        <v>1300</v>
      </c>
      <c r="P133" s="3">
        <f t="shared" si="36"/>
        <v>19780</v>
      </c>
      <c r="Q133" s="3">
        <f>LOOKUP($B$2,単価明細!J:J,単価明細!K:K)</f>
        <v>60</v>
      </c>
      <c r="R133" s="3">
        <f t="shared" si="25"/>
        <v>2110</v>
      </c>
      <c r="S133" s="3">
        <f t="shared" si="26"/>
        <v>23250</v>
      </c>
      <c r="T133" s="8">
        <f t="shared" si="27"/>
        <v>0</v>
      </c>
      <c r="U133" s="3">
        <f t="shared" si="28"/>
        <v>220</v>
      </c>
      <c r="V133" s="3">
        <f t="shared" si="29"/>
        <v>1000</v>
      </c>
      <c r="W133" s="3">
        <f t="shared" si="37"/>
        <v>22720</v>
      </c>
      <c r="X133" s="3">
        <f t="shared" si="30"/>
        <v>2370</v>
      </c>
      <c r="Y133" s="3">
        <f t="shared" si="31"/>
        <v>26090</v>
      </c>
      <c r="Z133" s="8">
        <f t="shared" si="32"/>
        <v>0</v>
      </c>
      <c r="AA133" s="17">
        <f t="shared" si="33"/>
        <v>0</v>
      </c>
    </row>
    <row r="134" spans="1:27">
      <c r="A134" s="16">
        <v>127</v>
      </c>
      <c r="B134" s="2">
        <f>IF($B$4="上水道",IF($B$2&lt;=20,LOOKUP(A134,単価明細!A:A,単価明細!B:B),LOOKUP(A134,単価明細!A:A,単価明細!F:F)),IF($B$2&lt;=20,LOOKUP(A134,単価明細!A:A,単価明細!B:B),LOOKUP(A134,単価明細!A:A,単価明細!F:F))+10)</f>
        <v>180</v>
      </c>
      <c r="C134" s="3">
        <f>IF($B$4="上水道",IF($B$2&lt;=20,LOOKUP(A134,単価明細!A:A,単価明細!C:C),LOOKUP(A134,単価明細!A:A,単価明細!G:G)),IF($B$2&lt;=20,LOOKUP(A134,単価明細!A:A,単価明細!C:C),LOOKUP(A134,単価明細!A:A,単価明細!G:G))+300)</f>
        <v>1300</v>
      </c>
      <c r="D134" s="3">
        <f t="shared" si="34"/>
        <v>19960</v>
      </c>
      <c r="E134" s="3">
        <f>LOOKUP($B$2,単価明細!J:J,単価明細!K:K)</f>
        <v>60</v>
      </c>
      <c r="F134" s="3">
        <f t="shared" si="19"/>
        <v>2130</v>
      </c>
      <c r="G134" s="4">
        <f t="shared" si="20"/>
        <v>23450</v>
      </c>
      <c r="H134" s="2">
        <v>220</v>
      </c>
      <c r="I134" s="3">
        <v>1000</v>
      </c>
      <c r="J134" s="3">
        <f t="shared" si="35"/>
        <v>22940</v>
      </c>
      <c r="K134" s="3">
        <f t="shared" si="21"/>
        <v>2390</v>
      </c>
      <c r="L134" s="4">
        <f t="shared" si="22"/>
        <v>26330</v>
      </c>
      <c r="M134" s="3">
        <f t="shared" si="23"/>
        <v>127</v>
      </c>
      <c r="N134" s="3">
        <f>IF($B$1=1,B134,LOOKUP(M134,単価明細!A:A,単価明細!B:B)*B$1)</f>
        <v>180</v>
      </c>
      <c r="O134" s="3">
        <f t="shared" si="24"/>
        <v>1300</v>
      </c>
      <c r="P134" s="3">
        <f t="shared" si="36"/>
        <v>19960</v>
      </c>
      <c r="Q134" s="3">
        <f>LOOKUP($B$2,単価明細!J:J,単価明細!K:K)</f>
        <v>60</v>
      </c>
      <c r="R134" s="3">
        <f t="shared" si="25"/>
        <v>2130</v>
      </c>
      <c r="S134" s="3">
        <f t="shared" si="26"/>
        <v>23450</v>
      </c>
      <c r="T134" s="8">
        <f t="shared" si="27"/>
        <v>0</v>
      </c>
      <c r="U134" s="3">
        <f t="shared" si="28"/>
        <v>220</v>
      </c>
      <c r="V134" s="3">
        <f t="shared" si="29"/>
        <v>1000</v>
      </c>
      <c r="W134" s="3">
        <f t="shared" si="37"/>
        <v>22940</v>
      </c>
      <c r="X134" s="3">
        <f t="shared" si="30"/>
        <v>2390</v>
      </c>
      <c r="Y134" s="3">
        <f t="shared" si="31"/>
        <v>26330</v>
      </c>
      <c r="Z134" s="8">
        <f t="shared" si="32"/>
        <v>0</v>
      </c>
      <c r="AA134" s="17">
        <f t="shared" si="33"/>
        <v>0</v>
      </c>
    </row>
    <row r="135" spans="1:27">
      <c r="A135" s="16">
        <v>128</v>
      </c>
      <c r="B135" s="2">
        <f>IF($B$4="上水道",IF($B$2&lt;=20,LOOKUP(A135,単価明細!A:A,単価明細!B:B),LOOKUP(A135,単価明細!A:A,単価明細!F:F)),IF($B$2&lt;=20,LOOKUP(A135,単価明細!A:A,単価明細!B:B),LOOKUP(A135,単価明細!A:A,単価明細!F:F))+10)</f>
        <v>180</v>
      </c>
      <c r="C135" s="3">
        <f>IF($B$4="上水道",IF($B$2&lt;=20,LOOKUP(A135,単価明細!A:A,単価明細!C:C),LOOKUP(A135,単価明細!A:A,単価明細!G:G)),IF($B$2&lt;=20,LOOKUP(A135,単価明細!A:A,単価明細!C:C),LOOKUP(A135,単価明細!A:A,単価明細!G:G))+300)</f>
        <v>1300</v>
      </c>
      <c r="D135" s="3">
        <f t="shared" si="34"/>
        <v>20140</v>
      </c>
      <c r="E135" s="3">
        <f>LOOKUP($B$2,単価明細!J:J,単価明細!K:K)</f>
        <v>60</v>
      </c>
      <c r="F135" s="3">
        <f t="shared" si="19"/>
        <v>2150</v>
      </c>
      <c r="G135" s="4">
        <f t="shared" si="20"/>
        <v>23650</v>
      </c>
      <c r="H135" s="2">
        <v>220</v>
      </c>
      <c r="I135" s="3">
        <v>1000</v>
      </c>
      <c r="J135" s="3">
        <f t="shared" si="35"/>
        <v>23160</v>
      </c>
      <c r="K135" s="3">
        <f t="shared" si="21"/>
        <v>2410</v>
      </c>
      <c r="L135" s="4">
        <f t="shared" si="22"/>
        <v>26570</v>
      </c>
      <c r="M135" s="3">
        <f t="shared" si="23"/>
        <v>128</v>
      </c>
      <c r="N135" s="3">
        <f>IF($B$1=1,B135,LOOKUP(M135,単価明細!A:A,単価明細!B:B)*B$1)</f>
        <v>180</v>
      </c>
      <c r="O135" s="3">
        <f t="shared" si="24"/>
        <v>1300</v>
      </c>
      <c r="P135" s="3">
        <f t="shared" si="36"/>
        <v>20140</v>
      </c>
      <c r="Q135" s="3">
        <f>LOOKUP($B$2,単価明細!J:J,単価明細!K:K)</f>
        <v>60</v>
      </c>
      <c r="R135" s="3">
        <f t="shared" si="25"/>
        <v>2150</v>
      </c>
      <c r="S135" s="3">
        <f t="shared" si="26"/>
        <v>23650</v>
      </c>
      <c r="T135" s="8">
        <f t="shared" si="27"/>
        <v>0</v>
      </c>
      <c r="U135" s="3">
        <f t="shared" si="28"/>
        <v>220</v>
      </c>
      <c r="V135" s="3">
        <f t="shared" si="29"/>
        <v>1000</v>
      </c>
      <c r="W135" s="3">
        <f t="shared" si="37"/>
        <v>23160</v>
      </c>
      <c r="X135" s="3">
        <f t="shared" si="30"/>
        <v>2410</v>
      </c>
      <c r="Y135" s="3">
        <f t="shared" si="31"/>
        <v>26570</v>
      </c>
      <c r="Z135" s="8">
        <f t="shared" si="32"/>
        <v>0</v>
      </c>
      <c r="AA135" s="17">
        <f t="shared" si="33"/>
        <v>0</v>
      </c>
    </row>
    <row r="136" spans="1:27">
      <c r="A136" s="16">
        <v>129</v>
      </c>
      <c r="B136" s="2">
        <f>IF($B$4="上水道",IF($B$2&lt;=20,LOOKUP(A136,単価明細!A:A,単価明細!B:B),LOOKUP(A136,単価明細!A:A,単価明細!F:F)),IF($B$2&lt;=20,LOOKUP(A136,単価明細!A:A,単価明細!B:B),LOOKUP(A136,単価明細!A:A,単価明細!F:F))+10)</f>
        <v>180</v>
      </c>
      <c r="C136" s="3">
        <f>IF($B$4="上水道",IF($B$2&lt;=20,LOOKUP(A136,単価明細!A:A,単価明細!C:C),LOOKUP(A136,単価明細!A:A,単価明細!G:G)),IF($B$2&lt;=20,LOOKUP(A136,単価明細!A:A,単価明細!C:C),LOOKUP(A136,単価明細!A:A,単価明細!G:G))+300)</f>
        <v>1300</v>
      </c>
      <c r="D136" s="3">
        <f t="shared" si="34"/>
        <v>20320</v>
      </c>
      <c r="E136" s="3">
        <f>LOOKUP($B$2,単価明細!J:J,単価明細!K:K)</f>
        <v>60</v>
      </c>
      <c r="F136" s="3">
        <f t="shared" ref="F136:F199" si="38">ROUNDDOWN((C136+D136+E136)*$B$3,-1)</f>
        <v>2160</v>
      </c>
      <c r="G136" s="4">
        <f t="shared" ref="G136:G199" si="39">SUM(C136:F136)</f>
        <v>23840</v>
      </c>
      <c r="H136" s="2">
        <v>220</v>
      </c>
      <c r="I136" s="3">
        <v>1000</v>
      </c>
      <c r="J136" s="3">
        <f t="shared" si="35"/>
        <v>23380</v>
      </c>
      <c r="K136" s="3">
        <f t="shared" ref="K136:K199" si="40">ROUNDDOWN((I136+J136)*$B$3,-1)</f>
        <v>2430</v>
      </c>
      <c r="L136" s="4">
        <f t="shared" ref="L136:L199" si="41">SUM(I136:K136)</f>
        <v>26810</v>
      </c>
      <c r="M136" s="3">
        <f t="shared" ref="M136:M199" si="42">ROUNDDOWN(A136/B$1,0)</f>
        <v>129</v>
      </c>
      <c r="N136" s="3">
        <f>IF($B$1=1,B136,LOOKUP(M136,単価明細!A:A,単価明細!B:B)*B$1)</f>
        <v>180</v>
      </c>
      <c r="O136" s="3">
        <f t="shared" ref="O136:O199" si="43">C136*B$1</f>
        <v>1300</v>
      </c>
      <c r="P136" s="3">
        <f t="shared" si="36"/>
        <v>20320</v>
      </c>
      <c r="Q136" s="3">
        <f>LOOKUP($B$2,単価明細!J:J,単価明細!K:K)</f>
        <v>60</v>
      </c>
      <c r="R136" s="3">
        <f t="shared" ref="R136:R199" si="44">ROUNDDOWN((O136+P136+Q136)*$B$3,-1)</f>
        <v>2160</v>
      </c>
      <c r="S136" s="3">
        <f t="shared" ref="S136:S199" si="45">SUM(O136:R136)</f>
        <v>23840</v>
      </c>
      <c r="T136" s="8">
        <f t="shared" ref="T136:T199" si="46">G136-S136</f>
        <v>0</v>
      </c>
      <c r="U136" s="3">
        <f t="shared" ref="U136:U199" si="47">LOOKUP(M136,A:A,H:H)*$B$1</f>
        <v>220</v>
      </c>
      <c r="V136" s="3">
        <f t="shared" ref="V136:V199" si="48">I136*B$1</f>
        <v>1000</v>
      </c>
      <c r="W136" s="3">
        <f t="shared" si="37"/>
        <v>23380</v>
      </c>
      <c r="X136" s="3">
        <f t="shared" ref="X136:X199" si="49">ROUNDDOWN((V136+W136)*$B$3,-1)</f>
        <v>2430</v>
      </c>
      <c r="Y136" s="3">
        <f t="shared" ref="Y136:Y199" si="50">SUM(V136:X136)</f>
        <v>26810</v>
      </c>
      <c r="Z136" s="8">
        <f t="shared" ref="Z136:Z199" si="51">L136-Y136</f>
        <v>0</v>
      </c>
      <c r="AA136" s="17">
        <f t="shared" ref="AA136:AA199" si="52">G136+L136-S136-Y136</f>
        <v>0</v>
      </c>
    </row>
    <row r="137" spans="1:27">
      <c r="A137" s="16">
        <v>130</v>
      </c>
      <c r="B137" s="2">
        <f>IF($B$4="上水道",IF($B$2&lt;=20,LOOKUP(A137,単価明細!A:A,単価明細!B:B),LOOKUP(A137,単価明細!A:A,単価明細!F:F)),IF($B$2&lt;=20,LOOKUP(A137,単価明細!A:A,単価明細!B:B),LOOKUP(A137,単価明細!A:A,単価明細!F:F))+10)</f>
        <v>180</v>
      </c>
      <c r="C137" s="3">
        <f>IF($B$4="上水道",IF($B$2&lt;=20,LOOKUP(A137,単価明細!A:A,単価明細!C:C),LOOKUP(A137,単価明細!A:A,単価明細!G:G)),IF($B$2&lt;=20,LOOKUP(A137,単価明細!A:A,単価明細!C:C),LOOKUP(A137,単価明細!A:A,単価明細!G:G))+300)</f>
        <v>1300</v>
      </c>
      <c r="D137" s="3">
        <f t="shared" ref="D137:D200" si="53">D136+B137</f>
        <v>20500</v>
      </c>
      <c r="E137" s="3">
        <f>LOOKUP($B$2,単価明細!J:J,単価明細!K:K)</f>
        <v>60</v>
      </c>
      <c r="F137" s="3">
        <f t="shared" si="38"/>
        <v>2180</v>
      </c>
      <c r="G137" s="4">
        <f t="shared" si="39"/>
        <v>24040</v>
      </c>
      <c r="H137" s="2">
        <v>220</v>
      </c>
      <c r="I137" s="3">
        <v>1000</v>
      </c>
      <c r="J137" s="3">
        <f t="shared" ref="J137:J200" si="54">H137+J136</f>
        <v>23600</v>
      </c>
      <c r="K137" s="3">
        <f t="shared" si="40"/>
        <v>2460</v>
      </c>
      <c r="L137" s="4">
        <f t="shared" si="41"/>
        <v>27060</v>
      </c>
      <c r="M137" s="3">
        <f t="shared" si="42"/>
        <v>130</v>
      </c>
      <c r="N137" s="3">
        <f>IF($B$1=1,B137,LOOKUP(M137,単価明細!A:A,単価明細!B:B)*B$1)</f>
        <v>180</v>
      </c>
      <c r="O137" s="3">
        <f t="shared" si="43"/>
        <v>1300</v>
      </c>
      <c r="P137" s="3">
        <f t="shared" ref="P137:P200" si="55">IF(M136=M137,P136,P136+N137)</f>
        <v>20500</v>
      </c>
      <c r="Q137" s="3">
        <f>LOOKUP($B$2,単価明細!J:J,単価明細!K:K)</f>
        <v>60</v>
      </c>
      <c r="R137" s="3">
        <f t="shared" si="44"/>
        <v>2180</v>
      </c>
      <c r="S137" s="3">
        <f t="shared" si="45"/>
        <v>24040</v>
      </c>
      <c r="T137" s="8">
        <f t="shared" si="46"/>
        <v>0</v>
      </c>
      <c r="U137" s="3">
        <f t="shared" si="47"/>
        <v>220</v>
      </c>
      <c r="V137" s="3">
        <f t="shared" si="48"/>
        <v>1000</v>
      </c>
      <c r="W137" s="3">
        <f t="shared" ref="W137:W200" si="56">IF(M136=M137,W136,W136+U137)</f>
        <v>23600</v>
      </c>
      <c r="X137" s="3">
        <f t="shared" si="49"/>
        <v>2460</v>
      </c>
      <c r="Y137" s="3">
        <f t="shared" si="50"/>
        <v>27060</v>
      </c>
      <c r="Z137" s="8">
        <f t="shared" si="51"/>
        <v>0</v>
      </c>
      <c r="AA137" s="17">
        <f t="shared" si="52"/>
        <v>0</v>
      </c>
    </row>
    <row r="138" spans="1:27">
      <c r="A138" s="16">
        <v>131</v>
      </c>
      <c r="B138" s="2">
        <f>IF($B$4="上水道",IF($B$2&lt;=20,LOOKUP(A138,単価明細!A:A,単価明細!B:B),LOOKUP(A138,単価明細!A:A,単価明細!F:F)),IF($B$2&lt;=20,LOOKUP(A138,単価明細!A:A,単価明細!B:B),LOOKUP(A138,単価明細!A:A,単価明細!F:F))+10)</f>
        <v>180</v>
      </c>
      <c r="C138" s="3">
        <f>IF($B$4="上水道",IF($B$2&lt;=20,LOOKUP(A138,単価明細!A:A,単価明細!C:C),LOOKUP(A138,単価明細!A:A,単価明細!G:G)),IF($B$2&lt;=20,LOOKUP(A138,単価明細!A:A,単価明細!C:C),LOOKUP(A138,単価明細!A:A,単価明細!G:G))+300)</f>
        <v>1300</v>
      </c>
      <c r="D138" s="3">
        <f t="shared" si="53"/>
        <v>20680</v>
      </c>
      <c r="E138" s="3">
        <f>LOOKUP($B$2,単価明細!J:J,単価明細!K:K)</f>
        <v>60</v>
      </c>
      <c r="F138" s="3">
        <f t="shared" si="38"/>
        <v>2200</v>
      </c>
      <c r="G138" s="4">
        <f t="shared" si="39"/>
        <v>24240</v>
      </c>
      <c r="H138" s="2">
        <v>220</v>
      </c>
      <c r="I138" s="3">
        <v>1000</v>
      </c>
      <c r="J138" s="3">
        <f t="shared" si="54"/>
        <v>23820</v>
      </c>
      <c r="K138" s="3">
        <f t="shared" si="40"/>
        <v>2480</v>
      </c>
      <c r="L138" s="4">
        <f t="shared" si="41"/>
        <v>27300</v>
      </c>
      <c r="M138" s="3">
        <f t="shared" si="42"/>
        <v>131</v>
      </c>
      <c r="N138" s="3">
        <f>IF($B$1=1,B138,LOOKUP(M138,単価明細!A:A,単価明細!B:B)*B$1)</f>
        <v>180</v>
      </c>
      <c r="O138" s="3">
        <f t="shared" si="43"/>
        <v>1300</v>
      </c>
      <c r="P138" s="3">
        <f t="shared" si="55"/>
        <v>20680</v>
      </c>
      <c r="Q138" s="3">
        <f>LOOKUP($B$2,単価明細!J:J,単価明細!K:K)</f>
        <v>60</v>
      </c>
      <c r="R138" s="3">
        <f t="shared" si="44"/>
        <v>2200</v>
      </c>
      <c r="S138" s="3">
        <f t="shared" si="45"/>
        <v>24240</v>
      </c>
      <c r="T138" s="8">
        <f t="shared" si="46"/>
        <v>0</v>
      </c>
      <c r="U138" s="3">
        <f t="shared" si="47"/>
        <v>220</v>
      </c>
      <c r="V138" s="3">
        <f t="shared" si="48"/>
        <v>1000</v>
      </c>
      <c r="W138" s="3">
        <f t="shared" si="56"/>
        <v>23820</v>
      </c>
      <c r="X138" s="3">
        <f t="shared" si="49"/>
        <v>2480</v>
      </c>
      <c r="Y138" s="3">
        <f t="shared" si="50"/>
        <v>27300</v>
      </c>
      <c r="Z138" s="8">
        <f t="shared" si="51"/>
        <v>0</v>
      </c>
      <c r="AA138" s="17">
        <f t="shared" si="52"/>
        <v>0</v>
      </c>
    </row>
    <row r="139" spans="1:27">
      <c r="A139" s="16">
        <v>132</v>
      </c>
      <c r="B139" s="2">
        <f>IF($B$4="上水道",IF($B$2&lt;=20,LOOKUP(A139,単価明細!A:A,単価明細!B:B),LOOKUP(A139,単価明細!A:A,単価明細!F:F)),IF($B$2&lt;=20,LOOKUP(A139,単価明細!A:A,単価明細!B:B),LOOKUP(A139,単価明細!A:A,単価明細!F:F))+10)</f>
        <v>180</v>
      </c>
      <c r="C139" s="3">
        <f>IF($B$4="上水道",IF($B$2&lt;=20,LOOKUP(A139,単価明細!A:A,単価明細!C:C),LOOKUP(A139,単価明細!A:A,単価明細!G:G)),IF($B$2&lt;=20,LOOKUP(A139,単価明細!A:A,単価明細!C:C),LOOKUP(A139,単価明細!A:A,単価明細!G:G))+300)</f>
        <v>1300</v>
      </c>
      <c r="D139" s="3">
        <f t="shared" si="53"/>
        <v>20860</v>
      </c>
      <c r="E139" s="3">
        <f>LOOKUP($B$2,単価明細!J:J,単価明細!K:K)</f>
        <v>60</v>
      </c>
      <c r="F139" s="3">
        <f t="shared" si="38"/>
        <v>2220</v>
      </c>
      <c r="G139" s="4">
        <f t="shared" si="39"/>
        <v>24440</v>
      </c>
      <c r="H139" s="2">
        <v>220</v>
      </c>
      <c r="I139" s="3">
        <v>1000</v>
      </c>
      <c r="J139" s="3">
        <f t="shared" si="54"/>
        <v>24040</v>
      </c>
      <c r="K139" s="3">
        <f t="shared" si="40"/>
        <v>2500</v>
      </c>
      <c r="L139" s="4">
        <f t="shared" si="41"/>
        <v>27540</v>
      </c>
      <c r="M139" s="3">
        <f t="shared" si="42"/>
        <v>132</v>
      </c>
      <c r="N139" s="3">
        <f>IF($B$1=1,B139,LOOKUP(M139,単価明細!A:A,単価明細!B:B)*B$1)</f>
        <v>180</v>
      </c>
      <c r="O139" s="3">
        <f t="shared" si="43"/>
        <v>1300</v>
      </c>
      <c r="P139" s="3">
        <f t="shared" si="55"/>
        <v>20860</v>
      </c>
      <c r="Q139" s="3">
        <f>LOOKUP($B$2,単価明細!J:J,単価明細!K:K)</f>
        <v>60</v>
      </c>
      <c r="R139" s="3">
        <f t="shared" si="44"/>
        <v>2220</v>
      </c>
      <c r="S139" s="3">
        <f t="shared" si="45"/>
        <v>24440</v>
      </c>
      <c r="T139" s="8">
        <f t="shared" si="46"/>
        <v>0</v>
      </c>
      <c r="U139" s="3">
        <f t="shared" si="47"/>
        <v>220</v>
      </c>
      <c r="V139" s="3">
        <f t="shared" si="48"/>
        <v>1000</v>
      </c>
      <c r="W139" s="3">
        <f t="shared" si="56"/>
        <v>24040</v>
      </c>
      <c r="X139" s="3">
        <f t="shared" si="49"/>
        <v>2500</v>
      </c>
      <c r="Y139" s="3">
        <f t="shared" si="50"/>
        <v>27540</v>
      </c>
      <c r="Z139" s="8">
        <f t="shared" si="51"/>
        <v>0</v>
      </c>
      <c r="AA139" s="17">
        <f t="shared" si="52"/>
        <v>0</v>
      </c>
    </row>
    <row r="140" spans="1:27">
      <c r="A140" s="16">
        <v>133</v>
      </c>
      <c r="B140" s="2">
        <f>IF($B$4="上水道",IF($B$2&lt;=20,LOOKUP(A140,単価明細!A:A,単価明細!B:B),LOOKUP(A140,単価明細!A:A,単価明細!F:F)),IF($B$2&lt;=20,LOOKUP(A140,単価明細!A:A,単価明細!B:B),LOOKUP(A140,単価明細!A:A,単価明細!F:F))+10)</f>
        <v>180</v>
      </c>
      <c r="C140" s="3">
        <f>IF($B$4="上水道",IF($B$2&lt;=20,LOOKUP(A140,単価明細!A:A,単価明細!C:C),LOOKUP(A140,単価明細!A:A,単価明細!G:G)),IF($B$2&lt;=20,LOOKUP(A140,単価明細!A:A,単価明細!C:C),LOOKUP(A140,単価明細!A:A,単価明細!G:G))+300)</f>
        <v>1300</v>
      </c>
      <c r="D140" s="3">
        <f t="shared" si="53"/>
        <v>21040</v>
      </c>
      <c r="E140" s="3">
        <f>LOOKUP($B$2,単価明細!J:J,単価明細!K:K)</f>
        <v>60</v>
      </c>
      <c r="F140" s="3">
        <f t="shared" si="38"/>
        <v>2240</v>
      </c>
      <c r="G140" s="4">
        <f t="shared" si="39"/>
        <v>24640</v>
      </c>
      <c r="H140" s="2">
        <v>220</v>
      </c>
      <c r="I140" s="3">
        <v>1000</v>
      </c>
      <c r="J140" s="3">
        <f t="shared" si="54"/>
        <v>24260</v>
      </c>
      <c r="K140" s="3">
        <f t="shared" si="40"/>
        <v>2520</v>
      </c>
      <c r="L140" s="4">
        <f t="shared" si="41"/>
        <v>27780</v>
      </c>
      <c r="M140" s="3">
        <f t="shared" si="42"/>
        <v>133</v>
      </c>
      <c r="N140" s="3">
        <f>IF($B$1=1,B140,LOOKUP(M140,単価明細!A:A,単価明細!B:B)*B$1)</f>
        <v>180</v>
      </c>
      <c r="O140" s="3">
        <f t="shared" si="43"/>
        <v>1300</v>
      </c>
      <c r="P140" s="3">
        <f t="shared" si="55"/>
        <v>21040</v>
      </c>
      <c r="Q140" s="3">
        <f>LOOKUP($B$2,単価明細!J:J,単価明細!K:K)</f>
        <v>60</v>
      </c>
      <c r="R140" s="3">
        <f t="shared" si="44"/>
        <v>2240</v>
      </c>
      <c r="S140" s="3">
        <f t="shared" si="45"/>
        <v>24640</v>
      </c>
      <c r="T140" s="8">
        <f t="shared" si="46"/>
        <v>0</v>
      </c>
      <c r="U140" s="3">
        <f t="shared" si="47"/>
        <v>220</v>
      </c>
      <c r="V140" s="3">
        <f t="shared" si="48"/>
        <v>1000</v>
      </c>
      <c r="W140" s="3">
        <f t="shared" si="56"/>
        <v>24260</v>
      </c>
      <c r="X140" s="3">
        <f t="shared" si="49"/>
        <v>2520</v>
      </c>
      <c r="Y140" s="3">
        <f t="shared" si="50"/>
        <v>27780</v>
      </c>
      <c r="Z140" s="8">
        <f t="shared" si="51"/>
        <v>0</v>
      </c>
      <c r="AA140" s="17">
        <f t="shared" si="52"/>
        <v>0</v>
      </c>
    </row>
    <row r="141" spans="1:27">
      <c r="A141" s="16">
        <v>134</v>
      </c>
      <c r="B141" s="2">
        <f>IF($B$4="上水道",IF($B$2&lt;=20,LOOKUP(A141,単価明細!A:A,単価明細!B:B),LOOKUP(A141,単価明細!A:A,単価明細!F:F)),IF($B$2&lt;=20,LOOKUP(A141,単価明細!A:A,単価明細!B:B),LOOKUP(A141,単価明細!A:A,単価明細!F:F))+10)</f>
        <v>180</v>
      </c>
      <c r="C141" s="3">
        <f>IF($B$4="上水道",IF($B$2&lt;=20,LOOKUP(A141,単価明細!A:A,単価明細!C:C),LOOKUP(A141,単価明細!A:A,単価明細!G:G)),IF($B$2&lt;=20,LOOKUP(A141,単価明細!A:A,単価明細!C:C),LOOKUP(A141,単価明細!A:A,単価明細!G:G))+300)</f>
        <v>1300</v>
      </c>
      <c r="D141" s="3">
        <f t="shared" si="53"/>
        <v>21220</v>
      </c>
      <c r="E141" s="3">
        <f>LOOKUP($B$2,単価明細!J:J,単価明細!K:K)</f>
        <v>60</v>
      </c>
      <c r="F141" s="3">
        <f t="shared" si="38"/>
        <v>2250</v>
      </c>
      <c r="G141" s="4">
        <f t="shared" si="39"/>
        <v>24830</v>
      </c>
      <c r="H141" s="2">
        <v>220</v>
      </c>
      <c r="I141" s="3">
        <v>1000</v>
      </c>
      <c r="J141" s="3">
        <f t="shared" si="54"/>
        <v>24480</v>
      </c>
      <c r="K141" s="3">
        <f t="shared" si="40"/>
        <v>2540</v>
      </c>
      <c r="L141" s="4">
        <f t="shared" si="41"/>
        <v>28020</v>
      </c>
      <c r="M141" s="3">
        <f t="shared" si="42"/>
        <v>134</v>
      </c>
      <c r="N141" s="3">
        <f>IF($B$1=1,B141,LOOKUP(M141,単価明細!A:A,単価明細!B:B)*B$1)</f>
        <v>180</v>
      </c>
      <c r="O141" s="3">
        <f t="shared" si="43"/>
        <v>1300</v>
      </c>
      <c r="P141" s="3">
        <f t="shared" si="55"/>
        <v>21220</v>
      </c>
      <c r="Q141" s="3">
        <f>LOOKUP($B$2,単価明細!J:J,単価明細!K:K)</f>
        <v>60</v>
      </c>
      <c r="R141" s="3">
        <f t="shared" si="44"/>
        <v>2250</v>
      </c>
      <c r="S141" s="3">
        <f t="shared" si="45"/>
        <v>24830</v>
      </c>
      <c r="T141" s="8">
        <f t="shared" si="46"/>
        <v>0</v>
      </c>
      <c r="U141" s="3">
        <f t="shared" si="47"/>
        <v>220</v>
      </c>
      <c r="V141" s="3">
        <f t="shared" si="48"/>
        <v>1000</v>
      </c>
      <c r="W141" s="3">
        <f t="shared" si="56"/>
        <v>24480</v>
      </c>
      <c r="X141" s="3">
        <f t="shared" si="49"/>
        <v>2540</v>
      </c>
      <c r="Y141" s="3">
        <f t="shared" si="50"/>
        <v>28020</v>
      </c>
      <c r="Z141" s="8">
        <f t="shared" si="51"/>
        <v>0</v>
      </c>
      <c r="AA141" s="17">
        <f t="shared" si="52"/>
        <v>0</v>
      </c>
    </row>
    <row r="142" spans="1:27">
      <c r="A142" s="16">
        <v>135</v>
      </c>
      <c r="B142" s="2">
        <f>IF($B$4="上水道",IF($B$2&lt;=20,LOOKUP(A142,単価明細!A:A,単価明細!B:B),LOOKUP(A142,単価明細!A:A,単価明細!F:F)),IF($B$2&lt;=20,LOOKUP(A142,単価明細!A:A,単価明細!B:B),LOOKUP(A142,単価明細!A:A,単価明細!F:F))+10)</f>
        <v>180</v>
      </c>
      <c r="C142" s="3">
        <f>IF($B$4="上水道",IF($B$2&lt;=20,LOOKUP(A142,単価明細!A:A,単価明細!C:C),LOOKUP(A142,単価明細!A:A,単価明細!G:G)),IF($B$2&lt;=20,LOOKUP(A142,単価明細!A:A,単価明細!C:C),LOOKUP(A142,単価明細!A:A,単価明細!G:G))+300)</f>
        <v>1300</v>
      </c>
      <c r="D142" s="3">
        <f t="shared" si="53"/>
        <v>21400</v>
      </c>
      <c r="E142" s="3">
        <f>LOOKUP($B$2,単価明細!J:J,単価明細!K:K)</f>
        <v>60</v>
      </c>
      <c r="F142" s="3">
        <f t="shared" si="38"/>
        <v>2270</v>
      </c>
      <c r="G142" s="4">
        <f t="shared" si="39"/>
        <v>25030</v>
      </c>
      <c r="H142" s="2">
        <v>220</v>
      </c>
      <c r="I142" s="3">
        <v>1000</v>
      </c>
      <c r="J142" s="3">
        <f t="shared" si="54"/>
        <v>24700</v>
      </c>
      <c r="K142" s="3">
        <f t="shared" si="40"/>
        <v>2570</v>
      </c>
      <c r="L142" s="4">
        <f t="shared" si="41"/>
        <v>28270</v>
      </c>
      <c r="M142" s="3">
        <f t="shared" si="42"/>
        <v>135</v>
      </c>
      <c r="N142" s="3">
        <f>IF($B$1=1,B142,LOOKUP(M142,単価明細!A:A,単価明細!B:B)*B$1)</f>
        <v>180</v>
      </c>
      <c r="O142" s="3">
        <f t="shared" si="43"/>
        <v>1300</v>
      </c>
      <c r="P142" s="3">
        <f t="shared" si="55"/>
        <v>21400</v>
      </c>
      <c r="Q142" s="3">
        <f>LOOKUP($B$2,単価明細!J:J,単価明細!K:K)</f>
        <v>60</v>
      </c>
      <c r="R142" s="3">
        <f t="shared" si="44"/>
        <v>2270</v>
      </c>
      <c r="S142" s="3">
        <f t="shared" si="45"/>
        <v>25030</v>
      </c>
      <c r="T142" s="8">
        <f t="shared" si="46"/>
        <v>0</v>
      </c>
      <c r="U142" s="3">
        <f t="shared" si="47"/>
        <v>220</v>
      </c>
      <c r="V142" s="3">
        <f t="shared" si="48"/>
        <v>1000</v>
      </c>
      <c r="W142" s="3">
        <f t="shared" si="56"/>
        <v>24700</v>
      </c>
      <c r="X142" s="3">
        <f t="shared" si="49"/>
        <v>2570</v>
      </c>
      <c r="Y142" s="3">
        <f t="shared" si="50"/>
        <v>28270</v>
      </c>
      <c r="Z142" s="8">
        <f t="shared" si="51"/>
        <v>0</v>
      </c>
      <c r="AA142" s="17">
        <f t="shared" si="52"/>
        <v>0</v>
      </c>
    </row>
    <row r="143" spans="1:27">
      <c r="A143" s="16">
        <v>136</v>
      </c>
      <c r="B143" s="2">
        <f>IF($B$4="上水道",IF($B$2&lt;=20,LOOKUP(A143,単価明細!A:A,単価明細!B:B),LOOKUP(A143,単価明細!A:A,単価明細!F:F)),IF($B$2&lt;=20,LOOKUP(A143,単価明細!A:A,単価明細!B:B),LOOKUP(A143,単価明細!A:A,単価明細!F:F))+10)</f>
        <v>180</v>
      </c>
      <c r="C143" s="3">
        <f>IF($B$4="上水道",IF($B$2&lt;=20,LOOKUP(A143,単価明細!A:A,単価明細!C:C),LOOKUP(A143,単価明細!A:A,単価明細!G:G)),IF($B$2&lt;=20,LOOKUP(A143,単価明細!A:A,単価明細!C:C),LOOKUP(A143,単価明細!A:A,単価明細!G:G))+300)</f>
        <v>1300</v>
      </c>
      <c r="D143" s="3">
        <f t="shared" si="53"/>
        <v>21580</v>
      </c>
      <c r="E143" s="3">
        <f>LOOKUP($B$2,単価明細!J:J,単価明細!K:K)</f>
        <v>60</v>
      </c>
      <c r="F143" s="3">
        <f t="shared" si="38"/>
        <v>2290</v>
      </c>
      <c r="G143" s="4">
        <f t="shared" si="39"/>
        <v>25230</v>
      </c>
      <c r="H143" s="2">
        <v>220</v>
      </c>
      <c r="I143" s="3">
        <v>1000</v>
      </c>
      <c r="J143" s="3">
        <f t="shared" si="54"/>
        <v>24920</v>
      </c>
      <c r="K143" s="3">
        <f t="shared" si="40"/>
        <v>2590</v>
      </c>
      <c r="L143" s="4">
        <f t="shared" si="41"/>
        <v>28510</v>
      </c>
      <c r="M143" s="3">
        <f t="shared" si="42"/>
        <v>136</v>
      </c>
      <c r="N143" s="3">
        <f>IF($B$1=1,B143,LOOKUP(M143,単価明細!A:A,単価明細!B:B)*B$1)</f>
        <v>180</v>
      </c>
      <c r="O143" s="3">
        <f t="shared" si="43"/>
        <v>1300</v>
      </c>
      <c r="P143" s="3">
        <f t="shared" si="55"/>
        <v>21580</v>
      </c>
      <c r="Q143" s="3">
        <f>LOOKUP($B$2,単価明細!J:J,単価明細!K:K)</f>
        <v>60</v>
      </c>
      <c r="R143" s="3">
        <f t="shared" si="44"/>
        <v>2290</v>
      </c>
      <c r="S143" s="3">
        <f t="shared" si="45"/>
        <v>25230</v>
      </c>
      <c r="T143" s="8">
        <f t="shared" si="46"/>
        <v>0</v>
      </c>
      <c r="U143" s="3">
        <f t="shared" si="47"/>
        <v>220</v>
      </c>
      <c r="V143" s="3">
        <f t="shared" si="48"/>
        <v>1000</v>
      </c>
      <c r="W143" s="3">
        <f t="shared" si="56"/>
        <v>24920</v>
      </c>
      <c r="X143" s="3">
        <f t="shared" si="49"/>
        <v>2590</v>
      </c>
      <c r="Y143" s="3">
        <f t="shared" si="50"/>
        <v>28510</v>
      </c>
      <c r="Z143" s="8">
        <f t="shared" si="51"/>
        <v>0</v>
      </c>
      <c r="AA143" s="17">
        <f t="shared" si="52"/>
        <v>0</v>
      </c>
    </row>
    <row r="144" spans="1:27">
      <c r="A144" s="16">
        <v>137</v>
      </c>
      <c r="B144" s="2">
        <f>IF($B$4="上水道",IF($B$2&lt;=20,LOOKUP(A144,単価明細!A:A,単価明細!B:B),LOOKUP(A144,単価明細!A:A,単価明細!F:F)),IF($B$2&lt;=20,LOOKUP(A144,単価明細!A:A,単価明細!B:B),LOOKUP(A144,単価明細!A:A,単価明細!F:F))+10)</f>
        <v>180</v>
      </c>
      <c r="C144" s="3">
        <f>IF($B$4="上水道",IF($B$2&lt;=20,LOOKUP(A144,単価明細!A:A,単価明細!C:C),LOOKUP(A144,単価明細!A:A,単価明細!G:G)),IF($B$2&lt;=20,LOOKUP(A144,単価明細!A:A,単価明細!C:C),LOOKUP(A144,単価明細!A:A,単価明細!G:G))+300)</f>
        <v>1300</v>
      </c>
      <c r="D144" s="3">
        <f t="shared" si="53"/>
        <v>21760</v>
      </c>
      <c r="E144" s="3">
        <f>LOOKUP($B$2,単価明細!J:J,単価明細!K:K)</f>
        <v>60</v>
      </c>
      <c r="F144" s="3">
        <f t="shared" si="38"/>
        <v>2310</v>
      </c>
      <c r="G144" s="4">
        <f t="shared" si="39"/>
        <v>25430</v>
      </c>
      <c r="H144" s="2">
        <v>220</v>
      </c>
      <c r="I144" s="3">
        <v>1000</v>
      </c>
      <c r="J144" s="3">
        <f t="shared" si="54"/>
        <v>25140</v>
      </c>
      <c r="K144" s="3">
        <f t="shared" si="40"/>
        <v>2610</v>
      </c>
      <c r="L144" s="4">
        <f t="shared" si="41"/>
        <v>28750</v>
      </c>
      <c r="M144" s="3">
        <f t="shared" si="42"/>
        <v>137</v>
      </c>
      <c r="N144" s="3">
        <f>IF($B$1=1,B144,LOOKUP(M144,単価明細!A:A,単価明細!B:B)*B$1)</f>
        <v>180</v>
      </c>
      <c r="O144" s="3">
        <f t="shared" si="43"/>
        <v>1300</v>
      </c>
      <c r="P144" s="3">
        <f t="shared" si="55"/>
        <v>21760</v>
      </c>
      <c r="Q144" s="3">
        <f>LOOKUP($B$2,単価明細!J:J,単価明細!K:K)</f>
        <v>60</v>
      </c>
      <c r="R144" s="3">
        <f t="shared" si="44"/>
        <v>2310</v>
      </c>
      <c r="S144" s="3">
        <f t="shared" si="45"/>
        <v>25430</v>
      </c>
      <c r="T144" s="8">
        <f t="shared" si="46"/>
        <v>0</v>
      </c>
      <c r="U144" s="3">
        <f t="shared" si="47"/>
        <v>220</v>
      </c>
      <c r="V144" s="3">
        <f t="shared" si="48"/>
        <v>1000</v>
      </c>
      <c r="W144" s="3">
        <f t="shared" si="56"/>
        <v>25140</v>
      </c>
      <c r="X144" s="3">
        <f t="shared" si="49"/>
        <v>2610</v>
      </c>
      <c r="Y144" s="3">
        <f t="shared" si="50"/>
        <v>28750</v>
      </c>
      <c r="Z144" s="8">
        <f t="shared" si="51"/>
        <v>0</v>
      </c>
      <c r="AA144" s="17">
        <f t="shared" si="52"/>
        <v>0</v>
      </c>
    </row>
    <row r="145" spans="1:27">
      <c r="A145" s="16">
        <v>138</v>
      </c>
      <c r="B145" s="2">
        <f>IF($B$4="上水道",IF($B$2&lt;=20,LOOKUP(A145,単価明細!A:A,単価明細!B:B),LOOKUP(A145,単価明細!A:A,単価明細!F:F)),IF($B$2&lt;=20,LOOKUP(A145,単価明細!A:A,単価明細!B:B),LOOKUP(A145,単価明細!A:A,単価明細!F:F))+10)</f>
        <v>180</v>
      </c>
      <c r="C145" s="3">
        <f>IF($B$4="上水道",IF($B$2&lt;=20,LOOKUP(A145,単価明細!A:A,単価明細!C:C),LOOKUP(A145,単価明細!A:A,単価明細!G:G)),IF($B$2&lt;=20,LOOKUP(A145,単価明細!A:A,単価明細!C:C),LOOKUP(A145,単価明細!A:A,単価明細!G:G))+300)</f>
        <v>1300</v>
      </c>
      <c r="D145" s="3">
        <f t="shared" si="53"/>
        <v>21940</v>
      </c>
      <c r="E145" s="3">
        <f>LOOKUP($B$2,単価明細!J:J,単価明細!K:K)</f>
        <v>60</v>
      </c>
      <c r="F145" s="3">
        <f t="shared" si="38"/>
        <v>2330</v>
      </c>
      <c r="G145" s="4">
        <f t="shared" si="39"/>
        <v>25630</v>
      </c>
      <c r="H145" s="2">
        <v>220</v>
      </c>
      <c r="I145" s="3">
        <v>1000</v>
      </c>
      <c r="J145" s="3">
        <f t="shared" si="54"/>
        <v>25360</v>
      </c>
      <c r="K145" s="3">
        <f t="shared" si="40"/>
        <v>2630</v>
      </c>
      <c r="L145" s="4">
        <f t="shared" si="41"/>
        <v>28990</v>
      </c>
      <c r="M145" s="3">
        <f t="shared" si="42"/>
        <v>138</v>
      </c>
      <c r="N145" s="3">
        <f>IF($B$1=1,B145,LOOKUP(M145,単価明細!A:A,単価明細!B:B)*B$1)</f>
        <v>180</v>
      </c>
      <c r="O145" s="3">
        <f t="shared" si="43"/>
        <v>1300</v>
      </c>
      <c r="P145" s="3">
        <f t="shared" si="55"/>
        <v>21940</v>
      </c>
      <c r="Q145" s="3">
        <f>LOOKUP($B$2,単価明細!J:J,単価明細!K:K)</f>
        <v>60</v>
      </c>
      <c r="R145" s="3">
        <f t="shared" si="44"/>
        <v>2330</v>
      </c>
      <c r="S145" s="3">
        <f t="shared" si="45"/>
        <v>25630</v>
      </c>
      <c r="T145" s="8">
        <f t="shared" si="46"/>
        <v>0</v>
      </c>
      <c r="U145" s="3">
        <f t="shared" si="47"/>
        <v>220</v>
      </c>
      <c r="V145" s="3">
        <f t="shared" si="48"/>
        <v>1000</v>
      </c>
      <c r="W145" s="3">
        <f t="shared" si="56"/>
        <v>25360</v>
      </c>
      <c r="X145" s="3">
        <f t="shared" si="49"/>
        <v>2630</v>
      </c>
      <c r="Y145" s="3">
        <f t="shared" si="50"/>
        <v>28990</v>
      </c>
      <c r="Z145" s="8">
        <f t="shared" si="51"/>
        <v>0</v>
      </c>
      <c r="AA145" s="17">
        <f t="shared" si="52"/>
        <v>0</v>
      </c>
    </row>
    <row r="146" spans="1:27">
      <c r="A146" s="16">
        <v>139</v>
      </c>
      <c r="B146" s="2">
        <f>IF($B$4="上水道",IF($B$2&lt;=20,LOOKUP(A146,単価明細!A:A,単価明細!B:B),LOOKUP(A146,単価明細!A:A,単価明細!F:F)),IF($B$2&lt;=20,LOOKUP(A146,単価明細!A:A,単価明細!B:B),LOOKUP(A146,単価明細!A:A,単価明細!F:F))+10)</f>
        <v>180</v>
      </c>
      <c r="C146" s="3">
        <f>IF($B$4="上水道",IF($B$2&lt;=20,LOOKUP(A146,単価明細!A:A,単価明細!C:C),LOOKUP(A146,単価明細!A:A,単価明細!G:G)),IF($B$2&lt;=20,LOOKUP(A146,単価明細!A:A,単価明細!C:C),LOOKUP(A146,単価明細!A:A,単価明細!G:G))+300)</f>
        <v>1300</v>
      </c>
      <c r="D146" s="3">
        <f t="shared" si="53"/>
        <v>22120</v>
      </c>
      <c r="E146" s="3">
        <f>LOOKUP($B$2,単価明細!J:J,単価明細!K:K)</f>
        <v>60</v>
      </c>
      <c r="F146" s="3">
        <f t="shared" si="38"/>
        <v>2340</v>
      </c>
      <c r="G146" s="4">
        <f t="shared" si="39"/>
        <v>25820</v>
      </c>
      <c r="H146" s="2">
        <v>220</v>
      </c>
      <c r="I146" s="3">
        <v>1000</v>
      </c>
      <c r="J146" s="3">
        <f t="shared" si="54"/>
        <v>25580</v>
      </c>
      <c r="K146" s="3">
        <f t="shared" si="40"/>
        <v>2650</v>
      </c>
      <c r="L146" s="4">
        <f t="shared" si="41"/>
        <v>29230</v>
      </c>
      <c r="M146" s="3">
        <f t="shared" si="42"/>
        <v>139</v>
      </c>
      <c r="N146" s="3">
        <f>IF($B$1=1,B146,LOOKUP(M146,単価明細!A:A,単価明細!B:B)*B$1)</f>
        <v>180</v>
      </c>
      <c r="O146" s="3">
        <f t="shared" si="43"/>
        <v>1300</v>
      </c>
      <c r="P146" s="3">
        <f t="shared" si="55"/>
        <v>22120</v>
      </c>
      <c r="Q146" s="3">
        <f>LOOKUP($B$2,単価明細!J:J,単価明細!K:K)</f>
        <v>60</v>
      </c>
      <c r="R146" s="3">
        <f t="shared" si="44"/>
        <v>2340</v>
      </c>
      <c r="S146" s="3">
        <f t="shared" si="45"/>
        <v>25820</v>
      </c>
      <c r="T146" s="8">
        <f t="shared" si="46"/>
        <v>0</v>
      </c>
      <c r="U146" s="3">
        <f t="shared" si="47"/>
        <v>220</v>
      </c>
      <c r="V146" s="3">
        <f t="shared" si="48"/>
        <v>1000</v>
      </c>
      <c r="W146" s="3">
        <f t="shared" si="56"/>
        <v>25580</v>
      </c>
      <c r="X146" s="3">
        <f t="shared" si="49"/>
        <v>2650</v>
      </c>
      <c r="Y146" s="3">
        <f t="shared" si="50"/>
        <v>29230</v>
      </c>
      <c r="Z146" s="8">
        <f t="shared" si="51"/>
        <v>0</v>
      </c>
      <c r="AA146" s="17">
        <f t="shared" si="52"/>
        <v>0</v>
      </c>
    </row>
    <row r="147" spans="1:27">
      <c r="A147" s="16">
        <v>140</v>
      </c>
      <c r="B147" s="2">
        <f>IF($B$4="上水道",IF($B$2&lt;=20,LOOKUP(A147,単価明細!A:A,単価明細!B:B),LOOKUP(A147,単価明細!A:A,単価明細!F:F)),IF($B$2&lt;=20,LOOKUP(A147,単価明細!A:A,単価明細!B:B),LOOKUP(A147,単価明細!A:A,単価明細!F:F))+10)</f>
        <v>180</v>
      </c>
      <c r="C147" s="3">
        <f>IF($B$4="上水道",IF($B$2&lt;=20,LOOKUP(A147,単価明細!A:A,単価明細!C:C),LOOKUP(A147,単価明細!A:A,単価明細!G:G)),IF($B$2&lt;=20,LOOKUP(A147,単価明細!A:A,単価明細!C:C),LOOKUP(A147,単価明細!A:A,単価明細!G:G))+300)</f>
        <v>1300</v>
      </c>
      <c r="D147" s="3">
        <f t="shared" si="53"/>
        <v>22300</v>
      </c>
      <c r="E147" s="3">
        <f>LOOKUP($B$2,単価明細!J:J,単価明細!K:K)</f>
        <v>60</v>
      </c>
      <c r="F147" s="3">
        <f t="shared" si="38"/>
        <v>2360</v>
      </c>
      <c r="G147" s="4">
        <f t="shared" si="39"/>
        <v>26020</v>
      </c>
      <c r="H147" s="2">
        <v>220</v>
      </c>
      <c r="I147" s="3">
        <v>1000</v>
      </c>
      <c r="J147" s="3">
        <f t="shared" si="54"/>
        <v>25800</v>
      </c>
      <c r="K147" s="3">
        <f t="shared" si="40"/>
        <v>2680</v>
      </c>
      <c r="L147" s="4">
        <f t="shared" si="41"/>
        <v>29480</v>
      </c>
      <c r="M147" s="3">
        <f t="shared" si="42"/>
        <v>140</v>
      </c>
      <c r="N147" s="3">
        <f>IF($B$1=1,B147,LOOKUP(M147,単価明細!A:A,単価明細!B:B)*B$1)</f>
        <v>180</v>
      </c>
      <c r="O147" s="3">
        <f t="shared" si="43"/>
        <v>1300</v>
      </c>
      <c r="P147" s="3">
        <f t="shared" si="55"/>
        <v>22300</v>
      </c>
      <c r="Q147" s="3">
        <f>LOOKUP($B$2,単価明細!J:J,単価明細!K:K)</f>
        <v>60</v>
      </c>
      <c r="R147" s="3">
        <f t="shared" si="44"/>
        <v>2360</v>
      </c>
      <c r="S147" s="3">
        <f t="shared" si="45"/>
        <v>26020</v>
      </c>
      <c r="T147" s="8">
        <f t="shared" si="46"/>
        <v>0</v>
      </c>
      <c r="U147" s="3">
        <f t="shared" si="47"/>
        <v>220</v>
      </c>
      <c r="V147" s="3">
        <f t="shared" si="48"/>
        <v>1000</v>
      </c>
      <c r="W147" s="3">
        <f t="shared" si="56"/>
        <v>25800</v>
      </c>
      <c r="X147" s="3">
        <f t="shared" si="49"/>
        <v>2680</v>
      </c>
      <c r="Y147" s="3">
        <f t="shared" si="50"/>
        <v>29480</v>
      </c>
      <c r="Z147" s="8">
        <f t="shared" si="51"/>
        <v>0</v>
      </c>
      <c r="AA147" s="17">
        <f t="shared" si="52"/>
        <v>0</v>
      </c>
    </row>
    <row r="148" spans="1:27">
      <c r="A148" s="16">
        <v>141</v>
      </c>
      <c r="B148" s="2">
        <f>IF($B$4="上水道",IF($B$2&lt;=20,LOOKUP(A148,単価明細!A:A,単価明細!B:B),LOOKUP(A148,単価明細!A:A,単価明細!F:F)),IF($B$2&lt;=20,LOOKUP(A148,単価明細!A:A,単価明細!B:B),LOOKUP(A148,単価明細!A:A,単価明細!F:F))+10)</f>
        <v>180</v>
      </c>
      <c r="C148" s="3">
        <f>IF($B$4="上水道",IF($B$2&lt;=20,LOOKUP(A148,単価明細!A:A,単価明細!C:C),LOOKUP(A148,単価明細!A:A,単価明細!G:G)),IF($B$2&lt;=20,LOOKUP(A148,単価明細!A:A,単価明細!C:C),LOOKUP(A148,単価明細!A:A,単価明細!G:G))+300)</f>
        <v>1300</v>
      </c>
      <c r="D148" s="3">
        <f t="shared" si="53"/>
        <v>22480</v>
      </c>
      <c r="E148" s="3">
        <f>LOOKUP($B$2,単価明細!J:J,単価明細!K:K)</f>
        <v>60</v>
      </c>
      <c r="F148" s="3">
        <f t="shared" si="38"/>
        <v>2380</v>
      </c>
      <c r="G148" s="4">
        <f t="shared" si="39"/>
        <v>26220</v>
      </c>
      <c r="H148" s="2">
        <v>220</v>
      </c>
      <c r="I148" s="3">
        <v>1000</v>
      </c>
      <c r="J148" s="3">
        <f t="shared" si="54"/>
        <v>26020</v>
      </c>
      <c r="K148" s="3">
        <f t="shared" si="40"/>
        <v>2700</v>
      </c>
      <c r="L148" s="4">
        <f t="shared" si="41"/>
        <v>29720</v>
      </c>
      <c r="M148" s="3">
        <f t="shared" si="42"/>
        <v>141</v>
      </c>
      <c r="N148" s="3">
        <f>IF($B$1=1,B148,LOOKUP(M148,単価明細!A:A,単価明細!B:B)*B$1)</f>
        <v>180</v>
      </c>
      <c r="O148" s="3">
        <f t="shared" si="43"/>
        <v>1300</v>
      </c>
      <c r="P148" s="3">
        <f t="shared" si="55"/>
        <v>22480</v>
      </c>
      <c r="Q148" s="3">
        <f>LOOKUP($B$2,単価明細!J:J,単価明細!K:K)</f>
        <v>60</v>
      </c>
      <c r="R148" s="3">
        <f t="shared" si="44"/>
        <v>2380</v>
      </c>
      <c r="S148" s="3">
        <f t="shared" si="45"/>
        <v>26220</v>
      </c>
      <c r="T148" s="8">
        <f t="shared" si="46"/>
        <v>0</v>
      </c>
      <c r="U148" s="3">
        <f t="shared" si="47"/>
        <v>220</v>
      </c>
      <c r="V148" s="3">
        <f t="shared" si="48"/>
        <v>1000</v>
      </c>
      <c r="W148" s="3">
        <f t="shared" si="56"/>
        <v>26020</v>
      </c>
      <c r="X148" s="3">
        <f t="shared" si="49"/>
        <v>2700</v>
      </c>
      <c r="Y148" s="3">
        <f t="shared" si="50"/>
        <v>29720</v>
      </c>
      <c r="Z148" s="8">
        <f t="shared" si="51"/>
        <v>0</v>
      </c>
      <c r="AA148" s="17">
        <f t="shared" si="52"/>
        <v>0</v>
      </c>
    </row>
    <row r="149" spans="1:27">
      <c r="A149" s="16">
        <v>142</v>
      </c>
      <c r="B149" s="2">
        <f>IF($B$4="上水道",IF($B$2&lt;=20,LOOKUP(A149,単価明細!A:A,単価明細!B:B),LOOKUP(A149,単価明細!A:A,単価明細!F:F)),IF($B$2&lt;=20,LOOKUP(A149,単価明細!A:A,単価明細!B:B),LOOKUP(A149,単価明細!A:A,単価明細!F:F))+10)</f>
        <v>180</v>
      </c>
      <c r="C149" s="3">
        <f>IF($B$4="上水道",IF($B$2&lt;=20,LOOKUP(A149,単価明細!A:A,単価明細!C:C),LOOKUP(A149,単価明細!A:A,単価明細!G:G)),IF($B$2&lt;=20,LOOKUP(A149,単価明細!A:A,単価明細!C:C),LOOKUP(A149,単価明細!A:A,単価明細!G:G))+300)</f>
        <v>1300</v>
      </c>
      <c r="D149" s="3">
        <f t="shared" si="53"/>
        <v>22660</v>
      </c>
      <c r="E149" s="3">
        <f>LOOKUP($B$2,単価明細!J:J,単価明細!K:K)</f>
        <v>60</v>
      </c>
      <c r="F149" s="3">
        <f t="shared" si="38"/>
        <v>2400</v>
      </c>
      <c r="G149" s="4">
        <f t="shared" si="39"/>
        <v>26420</v>
      </c>
      <c r="H149" s="2">
        <v>220</v>
      </c>
      <c r="I149" s="3">
        <v>1000</v>
      </c>
      <c r="J149" s="3">
        <f t="shared" si="54"/>
        <v>26240</v>
      </c>
      <c r="K149" s="3">
        <f t="shared" si="40"/>
        <v>2720</v>
      </c>
      <c r="L149" s="4">
        <f t="shared" si="41"/>
        <v>29960</v>
      </c>
      <c r="M149" s="3">
        <f t="shared" si="42"/>
        <v>142</v>
      </c>
      <c r="N149" s="3">
        <f>IF($B$1=1,B149,LOOKUP(M149,単価明細!A:A,単価明細!B:B)*B$1)</f>
        <v>180</v>
      </c>
      <c r="O149" s="3">
        <f t="shared" si="43"/>
        <v>1300</v>
      </c>
      <c r="P149" s="3">
        <f t="shared" si="55"/>
        <v>22660</v>
      </c>
      <c r="Q149" s="3">
        <f>LOOKUP($B$2,単価明細!J:J,単価明細!K:K)</f>
        <v>60</v>
      </c>
      <c r="R149" s="3">
        <f t="shared" si="44"/>
        <v>2400</v>
      </c>
      <c r="S149" s="3">
        <f t="shared" si="45"/>
        <v>26420</v>
      </c>
      <c r="T149" s="8">
        <f t="shared" si="46"/>
        <v>0</v>
      </c>
      <c r="U149" s="3">
        <f t="shared" si="47"/>
        <v>220</v>
      </c>
      <c r="V149" s="3">
        <f t="shared" si="48"/>
        <v>1000</v>
      </c>
      <c r="W149" s="3">
        <f t="shared" si="56"/>
        <v>26240</v>
      </c>
      <c r="X149" s="3">
        <f t="shared" si="49"/>
        <v>2720</v>
      </c>
      <c r="Y149" s="3">
        <f t="shared" si="50"/>
        <v>29960</v>
      </c>
      <c r="Z149" s="8">
        <f t="shared" si="51"/>
        <v>0</v>
      </c>
      <c r="AA149" s="17">
        <f t="shared" si="52"/>
        <v>0</v>
      </c>
    </row>
    <row r="150" spans="1:27">
      <c r="A150" s="16">
        <v>143</v>
      </c>
      <c r="B150" s="2">
        <f>IF($B$4="上水道",IF($B$2&lt;=20,LOOKUP(A150,単価明細!A:A,単価明細!B:B),LOOKUP(A150,単価明細!A:A,単価明細!F:F)),IF($B$2&lt;=20,LOOKUP(A150,単価明細!A:A,単価明細!B:B),LOOKUP(A150,単価明細!A:A,単価明細!F:F))+10)</f>
        <v>180</v>
      </c>
      <c r="C150" s="3">
        <f>IF($B$4="上水道",IF($B$2&lt;=20,LOOKUP(A150,単価明細!A:A,単価明細!C:C),LOOKUP(A150,単価明細!A:A,単価明細!G:G)),IF($B$2&lt;=20,LOOKUP(A150,単価明細!A:A,単価明細!C:C),LOOKUP(A150,単価明細!A:A,単価明細!G:G))+300)</f>
        <v>1300</v>
      </c>
      <c r="D150" s="3">
        <f t="shared" si="53"/>
        <v>22840</v>
      </c>
      <c r="E150" s="3">
        <f>LOOKUP($B$2,単価明細!J:J,単価明細!K:K)</f>
        <v>60</v>
      </c>
      <c r="F150" s="3">
        <f t="shared" si="38"/>
        <v>2420</v>
      </c>
      <c r="G150" s="4">
        <f t="shared" si="39"/>
        <v>26620</v>
      </c>
      <c r="H150" s="2">
        <v>220</v>
      </c>
      <c r="I150" s="3">
        <v>1000</v>
      </c>
      <c r="J150" s="3">
        <f t="shared" si="54"/>
        <v>26460</v>
      </c>
      <c r="K150" s="3">
        <f t="shared" si="40"/>
        <v>2740</v>
      </c>
      <c r="L150" s="4">
        <f t="shared" si="41"/>
        <v>30200</v>
      </c>
      <c r="M150" s="3">
        <f t="shared" si="42"/>
        <v>143</v>
      </c>
      <c r="N150" s="3">
        <f>IF($B$1=1,B150,LOOKUP(M150,単価明細!A:A,単価明細!B:B)*B$1)</f>
        <v>180</v>
      </c>
      <c r="O150" s="3">
        <f t="shared" si="43"/>
        <v>1300</v>
      </c>
      <c r="P150" s="3">
        <f t="shared" si="55"/>
        <v>22840</v>
      </c>
      <c r="Q150" s="3">
        <f>LOOKUP($B$2,単価明細!J:J,単価明細!K:K)</f>
        <v>60</v>
      </c>
      <c r="R150" s="3">
        <f t="shared" si="44"/>
        <v>2420</v>
      </c>
      <c r="S150" s="3">
        <f t="shared" si="45"/>
        <v>26620</v>
      </c>
      <c r="T150" s="8">
        <f t="shared" si="46"/>
        <v>0</v>
      </c>
      <c r="U150" s="3">
        <f t="shared" si="47"/>
        <v>220</v>
      </c>
      <c r="V150" s="3">
        <f t="shared" si="48"/>
        <v>1000</v>
      </c>
      <c r="W150" s="3">
        <f t="shared" si="56"/>
        <v>26460</v>
      </c>
      <c r="X150" s="3">
        <f t="shared" si="49"/>
        <v>2740</v>
      </c>
      <c r="Y150" s="3">
        <f t="shared" si="50"/>
        <v>30200</v>
      </c>
      <c r="Z150" s="8">
        <f t="shared" si="51"/>
        <v>0</v>
      </c>
      <c r="AA150" s="17">
        <f t="shared" si="52"/>
        <v>0</v>
      </c>
    </row>
    <row r="151" spans="1:27">
      <c r="A151" s="16">
        <v>144</v>
      </c>
      <c r="B151" s="2">
        <f>IF($B$4="上水道",IF($B$2&lt;=20,LOOKUP(A151,単価明細!A:A,単価明細!B:B),LOOKUP(A151,単価明細!A:A,単価明細!F:F)),IF($B$2&lt;=20,LOOKUP(A151,単価明細!A:A,単価明細!B:B),LOOKUP(A151,単価明細!A:A,単価明細!F:F))+10)</f>
        <v>180</v>
      </c>
      <c r="C151" s="3">
        <f>IF($B$4="上水道",IF($B$2&lt;=20,LOOKUP(A151,単価明細!A:A,単価明細!C:C),LOOKUP(A151,単価明細!A:A,単価明細!G:G)),IF($B$2&lt;=20,LOOKUP(A151,単価明細!A:A,単価明細!C:C),LOOKUP(A151,単価明細!A:A,単価明細!G:G))+300)</f>
        <v>1300</v>
      </c>
      <c r="D151" s="3">
        <f t="shared" si="53"/>
        <v>23020</v>
      </c>
      <c r="E151" s="3">
        <f>LOOKUP($B$2,単価明細!J:J,単価明細!K:K)</f>
        <v>60</v>
      </c>
      <c r="F151" s="3">
        <f t="shared" si="38"/>
        <v>2430</v>
      </c>
      <c r="G151" s="4">
        <f t="shared" si="39"/>
        <v>26810</v>
      </c>
      <c r="H151" s="2">
        <v>220</v>
      </c>
      <c r="I151" s="3">
        <v>1000</v>
      </c>
      <c r="J151" s="3">
        <f t="shared" si="54"/>
        <v>26680</v>
      </c>
      <c r="K151" s="3">
        <f t="shared" si="40"/>
        <v>2760</v>
      </c>
      <c r="L151" s="4">
        <f t="shared" si="41"/>
        <v>30440</v>
      </c>
      <c r="M151" s="3">
        <f t="shared" si="42"/>
        <v>144</v>
      </c>
      <c r="N151" s="3">
        <f>IF($B$1=1,B151,LOOKUP(M151,単価明細!A:A,単価明細!B:B)*B$1)</f>
        <v>180</v>
      </c>
      <c r="O151" s="3">
        <f t="shared" si="43"/>
        <v>1300</v>
      </c>
      <c r="P151" s="3">
        <f t="shared" si="55"/>
        <v>23020</v>
      </c>
      <c r="Q151" s="3">
        <f>LOOKUP($B$2,単価明細!J:J,単価明細!K:K)</f>
        <v>60</v>
      </c>
      <c r="R151" s="3">
        <f t="shared" si="44"/>
        <v>2430</v>
      </c>
      <c r="S151" s="3">
        <f t="shared" si="45"/>
        <v>26810</v>
      </c>
      <c r="T151" s="8">
        <f t="shared" si="46"/>
        <v>0</v>
      </c>
      <c r="U151" s="3">
        <f t="shared" si="47"/>
        <v>220</v>
      </c>
      <c r="V151" s="3">
        <f t="shared" si="48"/>
        <v>1000</v>
      </c>
      <c r="W151" s="3">
        <f t="shared" si="56"/>
        <v>26680</v>
      </c>
      <c r="X151" s="3">
        <f t="shared" si="49"/>
        <v>2760</v>
      </c>
      <c r="Y151" s="3">
        <f t="shared" si="50"/>
        <v>30440</v>
      </c>
      <c r="Z151" s="8">
        <f t="shared" si="51"/>
        <v>0</v>
      </c>
      <c r="AA151" s="17">
        <f t="shared" si="52"/>
        <v>0</v>
      </c>
    </row>
    <row r="152" spans="1:27">
      <c r="A152" s="16">
        <v>145</v>
      </c>
      <c r="B152" s="2">
        <f>IF($B$4="上水道",IF($B$2&lt;=20,LOOKUP(A152,単価明細!A:A,単価明細!B:B),LOOKUP(A152,単価明細!A:A,単価明細!F:F)),IF($B$2&lt;=20,LOOKUP(A152,単価明細!A:A,単価明細!B:B),LOOKUP(A152,単価明細!A:A,単価明細!F:F))+10)</f>
        <v>180</v>
      </c>
      <c r="C152" s="3">
        <f>IF($B$4="上水道",IF($B$2&lt;=20,LOOKUP(A152,単価明細!A:A,単価明細!C:C),LOOKUP(A152,単価明細!A:A,単価明細!G:G)),IF($B$2&lt;=20,LOOKUP(A152,単価明細!A:A,単価明細!C:C),LOOKUP(A152,単価明細!A:A,単価明細!G:G))+300)</f>
        <v>1300</v>
      </c>
      <c r="D152" s="3">
        <f t="shared" si="53"/>
        <v>23200</v>
      </c>
      <c r="E152" s="3">
        <f>LOOKUP($B$2,単価明細!J:J,単価明細!K:K)</f>
        <v>60</v>
      </c>
      <c r="F152" s="3">
        <f t="shared" si="38"/>
        <v>2450</v>
      </c>
      <c r="G152" s="4">
        <f t="shared" si="39"/>
        <v>27010</v>
      </c>
      <c r="H152" s="2">
        <v>220</v>
      </c>
      <c r="I152" s="3">
        <v>1000</v>
      </c>
      <c r="J152" s="3">
        <f t="shared" si="54"/>
        <v>26900</v>
      </c>
      <c r="K152" s="3">
        <f t="shared" si="40"/>
        <v>2790</v>
      </c>
      <c r="L152" s="4">
        <f t="shared" si="41"/>
        <v>30690</v>
      </c>
      <c r="M152" s="3">
        <f t="shared" si="42"/>
        <v>145</v>
      </c>
      <c r="N152" s="3">
        <f>IF($B$1=1,B152,LOOKUP(M152,単価明細!A:A,単価明細!B:B)*B$1)</f>
        <v>180</v>
      </c>
      <c r="O152" s="3">
        <f t="shared" si="43"/>
        <v>1300</v>
      </c>
      <c r="P152" s="3">
        <f t="shared" si="55"/>
        <v>23200</v>
      </c>
      <c r="Q152" s="3">
        <f>LOOKUP($B$2,単価明細!J:J,単価明細!K:K)</f>
        <v>60</v>
      </c>
      <c r="R152" s="3">
        <f t="shared" si="44"/>
        <v>2450</v>
      </c>
      <c r="S152" s="3">
        <f t="shared" si="45"/>
        <v>27010</v>
      </c>
      <c r="T152" s="8">
        <f t="shared" si="46"/>
        <v>0</v>
      </c>
      <c r="U152" s="3">
        <f t="shared" si="47"/>
        <v>220</v>
      </c>
      <c r="V152" s="3">
        <f t="shared" si="48"/>
        <v>1000</v>
      </c>
      <c r="W152" s="3">
        <f t="shared" si="56"/>
        <v>26900</v>
      </c>
      <c r="X152" s="3">
        <f t="shared" si="49"/>
        <v>2790</v>
      </c>
      <c r="Y152" s="3">
        <f t="shared" si="50"/>
        <v>30690</v>
      </c>
      <c r="Z152" s="8">
        <f t="shared" si="51"/>
        <v>0</v>
      </c>
      <c r="AA152" s="17">
        <f t="shared" si="52"/>
        <v>0</v>
      </c>
    </row>
    <row r="153" spans="1:27">
      <c r="A153" s="16">
        <v>146</v>
      </c>
      <c r="B153" s="2">
        <f>IF($B$4="上水道",IF($B$2&lt;=20,LOOKUP(A153,単価明細!A:A,単価明細!B:B),LOOKUP(A153,単価明細!A:A,単価明細!F:F)),IF($B$2&lt;=20,LOOKUP(A153,単価明細!A:A,単価明細!B:B),LOOKUP(A153,単価明細!A:A,単価明細!F:F))+10)</f>
        <v>180</v>
      </c>
      <c r="C153" s="3">
        <f>IF($B$4="上水道",IF($B$2&lt;=20,LOOKUP(A153,単価明細!A:A,単価明細!C:C),LOOKUP(A153,単価明細!A:A,単価明細!G:G)),IF($B$2&lt;=20,LOOKUP(A153,単価明細!A:A,単価明細!C:C),LOOKUP(A153,単価明細!A:A,単価明細!G:G))+300)</f>
        <v>1300</v>
      </c>
      <c r="D153" s="3">
        <f t="shared" si="53"/>
        <v>23380</v>
      </c>
      <c r="E153" s="3">
        <f>LOOKUP($B$2,単価明細!J:J,単価明細!K:K)</f>
        <v>60</v>
      </c>
      <c r="F153" s="3">
        <f t="shared" si="38"/>
        <v>2470</v>
      </c>
      <c r="G153" s="4">
        <f t="shared" si="39"/>
        <v>27210</v>
      </c>
      <c r="H153" s="2">
        <v>220</v>
      </c>
      <c r="I153" s="3">
        <v>1000</v>
      </c>
      <c r="J153" s="3">
        <f t="shared" si="54"/>
        <v>27120</v>
      </c>
      <c r="K153" s="3">
        <f t="shared" si="40"/>
        <v>2810</v>
      </c>
      <c r="L153" s="4">
        <f t="shared" si="41"/>
        <v>30930</v>
      </c>
      <c r="M153" s="3">
        <f t="shared" si="42"/>
        <v>146</v>
      </c>
      <c r="N153" s="3">
        <f>IF($B$1=1,B153,LOOKUP(M153,単価明細!A:A,単価明細!B:B)*B$1)</f>
        <v>180</v>
      </c>
      <c r="O153" s="3">
        <f t="shared" si="43"/>
        <v>1300</v>
      </c>
      <c r="P153" s="3">
        <f t="shared" si="55"/>
        <v>23380</v>
      </c>
      <c r="Q153" s="3">
        <f>LOOKUP($B$2,単価明細!J:J,単価明細!K:K)</f>
        <v>60</v>
      </c>
      <c r="R153" s="3">
        <f t="shared" si="44"/>
        <v>2470</v>
      </c>
      <c r="S153" s="3">
        <f t="shared" si="45"/>
        <v>27210</v>
      </c>
      <c r="T153" s="8">
        <f t="shared" si="46"/>
        <v>0</v>
      </c>
      <c r="U153" s="3">
        <f t="shared" si="47"/>
        <v>220</v>
      </c>
      <c r="V153" s="3">
        <f t="shared" si="48"/>
        <v>1000</v>
      </c>
      <c r="W153" s="3">
        <f t="shared" si="56"/>
        <v>27120</v>
      </c>
      <c r="X153" s="3">
        <f t="shared" si="49"/>
        <v>2810</v>
      </c>
      <c r="Y153" s="3">
        <f t="shared" si="50"/>
        <v>30930</v>
      </c>
      <c r="Z153" s="8">
        <f t="shared" si="51"/>
        <v>0</v>
      </c>
      <c r="AA153" s="17">
        <f t="shared" si="52"/>
        <v>0</v>
      </c>
    </row>
    <row r="154" spans="1:27">
      <c r="A154" s="16">
        <v>147</v>
      </c>
      <c r="B154" s="2">
        <f>IF($B$4="上水道",IF($B$2&lt;=20,LOOKUP(A154,単価明細!A:A,単価明細!B:B),LOOKUP(A154,単価明細!A:A,単価明細!F:F)),IF($B$2&lt;=20,LOOKUP(A154,単価明細!A:A,単価明細!B:B),LOOKUP(A154,単価明細!A:A,単価明細!F:F))+10)</f>
        <v>180</v>
      </c>
      <c r="C154" s="3">
        <f>IF($B$4="上水道",IF($B$2&lt;=20,LOOKUP(A154,単価明細!A:A,単価明細!C:C),LOOKUP(A154,単価明細!A:A,単価明細!G:G)),IF($B$2&lt;=20,LOOKUP(A154,単価明細!A:A,単価明細!C:C),LOOKUP(A154,単価明細!A:A,単価明細!G:G))+300)</f>
        <v>1300</v>
      </c>
      <c r="D154" s="3">
        <f t="shared" si="53"/>
        <v>23560</v>
      </c>
      <c r="E154" s="3">
        <f>LOOKUP($B$2,単価明細!J:J,単価明細!K:K)</f>
        <v>60</v>
      </c>
      <c r="F154" s="3">
        <f t="shared" si="38"/>
        <v>2490</v>
      </c>
      <c r="G154" s="4">
        <f t="shared" si="39"/>
        <v>27410</v>
      </c>
      <c r="H154" s="2">
        <v>220</v>
      </c>
      <c r="I154" s="3">
        <v>1000</v>
      </c>
      <c r="J154" s="3">
        <f t="shared" si="54"/>
        <v>27340</v>
      </c>
      <c r="K154" s="3">
        <f t="shared" si="40"/>
        <v>2830</v>
      </c>
      <c r="L154" s="4">
        <f t="shared" si="41"/>
        <v>31170</v>
      </c>
      <c r="M154" s="3">
        <f t="shared" si="42"/>
        <v>147</v>
      </c>
      <c r="N154" s="3">
        <f>IF($B$1=1,B154,LOOKUP(M154,単価明細!A:A,単価明細!B:B)*B$1)</f>
        <v>180</v>
      </c>
      <c r="O154" s="3">
        <f t="shared" si="43"/>
        <v>1300</v>
      </c>
      <c r="P154" s="3">
        <f t="shared" si="55"/>
        <v>23560</v>
      </c>
      <c r="Q154" s="3">
        <f>LOOKUP($B$2,単価明細!J:J,単価明細!K:K)</f>
        <v>60</v>
      </c>
      <c r="R154" s="3">
        <f t="shared" si="44"/>
        <v>2490</v>
      </c>
      <c r="S154" s="3">
        <f t="shared" si="45"/>
        <v>27410</v>
      </c>
      <c r="T154" s="8">
        <f t="shared" si="46"/>
        <v>0</v>
      </c>
      <c r="U154" s="3">
        <f t="shared" si="47"/>
        <v>220</v>
      </c>
      <c r="V154" s="3">
        <f t="shared" si="48"/>
        <v>1000</v>
      </c>
      <c r="W154" s="3">
        <f t="shared" si="56"/>
        <v>27340</v>
      </c>
      <c r="X154" s="3">
        <f t="shared" si="49"/>
        <v>2830</v>
      </c>
      <c r="Y154" s="3">
        <f t="shared" si="50"/>
        <v>31170</v>
      </c>
      <c r="Z154" s="8">
        <f t="shared" si="51"/>
        <v>0</v>
      </c>
      <c r="AA154" s="17">
        <f t="shared" si="52"/>
        <v>0</v>
      </c>
    </row>
    <row r="155" spans="1:27">
      <c r="A155" s="16">
        <v>148</v>
      </c>
      <c r="B155" s="2">
        <f>IF($B$4="上水道",IF($B$2&lt;=20,LOOKUP(A155,単価明細!A:A,単価明細!B:B),LOOKUP(A155,単価明細!A:A,単価明細!F:F)),IF($B$2&lt;=20,LOOKUP(A155,単価明細!A:A,単価明細!B:B),LOOKUP(A155,単価明細!A:A,単価明細!F:F))+10)</f>
        <v>180</v>
      </c>
      <c r="C155" s="3">
        <f>IF($B$4="上水道",IF($B$2&lt;=20,LOOKUP(A155,単価明細!A:A,単価明細!C:C),LOOKUP(A155,単価明細!A:A,単価明細!G:G)),IF($B$2&lt;=20,LOOKUP(A155,単価明細!A:A,単価明細!C:C),LOOKUP(A155,単価明細!A:A,単価明細!G:G))+300)</f>
        <v>1300</v>
      </c>
      <c r="D155" s="3">
        <f t="shared" si="53"/>
        <v>23740</v>
      </c>
      <c r="E155" s="3">
        <f>LOOKUP($B$2,単価明細!J:J,単価明細!K:K)</f>
        <v>60</v>
      </c>
      <c r="F155" s="3">
        <f t="shared" si="38"/>
        <v>2510</v>
      </c>
      <c r="G155" s="4">
        <f t="shared" si="39"/>
        <v>27610</v>
      </c>
      <c r="H155" s="2">
        <v>220</v>
      </c>
      <c r="I155" s="3">
        <v>1000</v>
      </c>
      <c r="J155" s="3">
        <f t="shared" si="54"/>
        <v>27560</v>
      </c>
      <c r="K155" s="3">
        <f t="shared" si="40"/>
        <v>2850</v>
      </c>
      <c r="L155" s="4">
        <f t="shared" si="41"/>
        <v>31410</v>
      </c>
      <c r="M155" s="3">
        <f t="shared" si="42"/>
        <v>148</v>
      </c>
      <c r="N155" s="3">
        <f>IF($B$1=1,B155,LOOKUP(M155,単価明細!A:A,単価明細!B:B)*B$1)</f>
        <v>180</v>
      </c>
      <c r="O155" s="3">
        <f t="shared" si="43"/>
        <v>1300</v>
      </c>
      <c r="P155" s="3">
        <f t="shared" si="55"/>
        <v>23740</v>
      </c>
      <c r="Q155" s="3">
        <f>LOOKUP($B$2,単価明細!J:J,単価明細!K:K)</f>
        <v>60</v>
      </c>
      <c r="R155" s="3">
        <f t="shared" si="44"/>
        <v>2510</v>
      </c>
      <c r="S155" s="3">
        <f t="shared" si="45"/>
        <v>27610</v>
      </c>
      <c r="T155" s="8">
        <f t="shared" si="46"/>
        <v>0</v>
      </c>
      <c r="U155" s="3">
        <f t="shared" si="47"/>
        <v>220</v>
      </c>
      <c r="V155" s="3">
        <f t="shared" si="48"/>
        <v>1000</v>
      </c>
      <c r="W155" s="3">
        <f t="shared" si="56"/>
        <v>27560</v>
      </c>
      <c r="X155" s="3">
        <f t="shared" si="49"/>
        <v>2850</v>
      </c>
      <c r="Y155" s="3">
        <f t="shared" si="50"/>
        <v>31410</v>
      </c>
      <c r="Z155" s="8">
        <f t="shared" si="51"/>
        <v>0</v>
      </c>
      <c r="AA155" s="17">
        <f t="shared" si="52"/>
        <v>0</v>
      </c>
    </row>
    <row r="156" spans="1:27">
      <c r="A156" s="16">
        <v>149</v>
      </c>
      <c r="B156" s="2">
        <f>IF($B$4="上水道",IF($B$2&lt;=20,LOOKUP(A156,単価明細!A:A,単価明細!B:B),LOOKUP(A156,単価明細!A:A,単価明細!F:F)),IF($B$2&lt;=20,LOOKUP(A156,単価明細!A:A,単価明細!B:B),LOOKUP(A156,単価明細!A:A,単価明細!F:F))+10)</f>
        <v>180</v>
      </c>
      <c r="C156" s="3">
        <f>IF($B$4="上水道",IF($B$2&lt;=20,LOOKUP(A156,単価明細!A:A,単価明細!C:C),LOOKUP(A156,単価明細!A:A,単価明細!G:G)),IF($B$2&lt;=20,LOOKUP(A156,単価明細!A:A,単価明細!C:C),LOOKUP(A156,単価明細!A:A,単価明細!G:G))+300)</f>
        <v>1300</v>
      </c>
      <c r="D156" s="3">
        <f t="shared" si="53"/>
        <v>23920</v>
      </c>
      <c r="E156" s="3">
        <f>LOOKUP($B$2,単価明細!J:J,単価明細!K:K)</f>
        <v>60</v>
      </c>
      <c r="F156" s="3">
        <f t="shared" si="38"/>
        <v>2520</v>
      </c>
      <c r="G156" s="4">
        <f t="shared" si="39"/>
        <v>27800</v>
      </c>
      <c r="H156" s="2">
        <v>220</v>
      </c>
      <c r="I156" s="3">
        <v>1000</v>
      </c>
      <c r="J156" s="3">
        <f t="shared" si="54"/>
        <v>27780</v>
      </c>
      <c r="K156" s="3">
        <f t="shared" si="40"/>
        <v>2870</v>
      </c>
      <c r="L156" s="4">
        <f t="shared" si="41"/>
        <v>31650</v>
      </c>
      <c r="M156" s="3">
        <f t="shared" si="42"/>
        <v>149</v>
      </c>
      <c r="N156" s="3">
        <f>IF($B$1=1,B156,LOOKUP(M156,単価明細!A:A,単価明細!B:B)*B$1)</f>
        <v>180</v>
      </c>
      <c r="O156" s="3">
        <f t="shared" si="43"/>
        <v>1300</v>
      </c>
      <c r="P156" s="3">
        <f t="shared" si="55"/>
        <v>23920</v>
      </c>
      <c r="Q156" s="3">
        <f>LOOKUP($B$2,単価明細!J:J,単価明細!K:K)</f>
        <v>60</v>
      </c>
      <c r="R156" s="3">
        <f t="shared" si="44"/>
        <v>2520</v>
      </c>
      <c r="S156" s="3">
        <f t="shared" si="45"/>
        <v>27800</v>
      </c>
      <c r="T156" s="8">
        <f t="shared" si="46"/>
        <v>0</v>
      </c>
      <c r="U156" s="3">
        <f t="shared" si="47"/>
        <v>220</v>
      </c>
      <c r="V156" s="3">
        <f t="shared" si="48"/>
        <v>1000</v>
      </c>
      <c r="W156" s="3">
        <f t="shared" si="56"/>
        <v>27780</v>
      </c>
      <c r="X156" s="3">
        <f t="shared" si="49"/>
        <v>2870</v>
      </c>
      <c r="Y156" s="3">
        <f t="shared" si="50"/>
        <v>31650</v>
      </c>
      <c r="Z156" s="8">
        <f t="shared" si="51"/>
        <v>0</v>
      </c>
      <c r="AA156" s="17">
        <f t="shared" si="52"/>
        <v>0</v>
      </c>
    </row>
    <row r="157" spans="1:27">
      <c r="A157" s="16">
        <v>150</v>
      </c>
      <c r="B157" s="2">
        <f>IF($B$4="上水道",IF($B$2&lt;=20,LOOKUP(A157,単価明細!A:A,単価明細!B:B),LOOKUP(A157,単価明細!A:A,単価明細!F:F)),IF($B$2&lt;=20,LOOKUP(A157,単価明細!A:A,単価明細!B:B),LOOKUP(A157,単価明細!A:A,単価明細!F:F))+10)</f>
        <v>180</v>
      </c>
      <c r="C157" s="3">
        <f>IF($B$4="上水道",IF($B$2&lt;=20,LOOKUP(A157,単価明細!A:A,単価明細!C:C),LOOKUP(A157,単価明細!A:A,単価明細!G:G)),IF($B$2&lt;=20,LOOKUP(A157,単価明細!A:A,単価明細!C:C),LOOKUP(A157,単価明細!A:A,単価明細!G:G))+300)</f>
        <v>1300</v>
      </c>
      <c r="D157" s="3">
        <f t="shared" si="53"/>
        <v>24100</v>
      </c>
      <c r="E157" s="3">
        <f>LOOKUP($B$2,単価明細!J:J,単価明細!K:K)</f>
        <v>60</v>
      </c>
      <c r="F157" s="3">
        <f t="shared" si="38"/>
        <v>2540</v>
      </c>
      <c r="G157" s="4">
        <f t="shared" si="39"/>
        <v>28000</v>
      </c>
      <c r="H157" s="2">
        <v>220</v>
      </c>
      <c r="I157" s="3">
        <v>1000</v>
      </c>
      <c r="J157" s="3">
        <f t="shared" si="54"/>
        <v>28000</v>
      </c>
      <c r="K157" s="3">
        <f t="shared" si="40"/>
        <v>2900</v>
      </c>
      <c r="L157" s="4">
        <f t="shared" si="41"/>
        <v>31900</v>
      </c>
      <c r="M157" s="3">
        <f t="shared" si="42"/>
        <v>150</v>
      </c>
      <c r="N157" s="3">
        <f>IF($B$1=1,B157,LOOKUP(M157,単価明細!A:A,単価明細!B:B)*B$1)</f>
        <v>180</v>
      </c>
      <c r="O157" s="3">
        <f t="shared" si="43"/>
        <v>1300</v>
      </c>
      <c r="P157" s="3">
        <f t="shared" si="55"/>
        <v>24100</v>
      </c>
      <c r="Q157" s="3">
        <f>LOOKUP($B$2,単価明細!J:J,単価明細!K:K)</f>
        <v>60</v>
      </c>
      <c r="R157" s="3">
        <f t="shared" si="44"/>
        <v>2540</v>
      </c>
      <c r="S157" s="3">
        <f t="shared" si="45"/>
        <v>28000</v>
      </c>
      <c r="T157" s="8">
        <f t="shared" si="46"/>
        <v>0</v>
      </c>
      <c r="U157" s="3">
        <f t="shared" si="47"/>
        <v>220</v>
      </c>
      <c r="V157" s="3">
        <f t="shared" si="48"/>
        <v>1000</v>
      </c>
      <c r="W157" s="3">
        <f t="shared" si="56"/>
        <v>28000</v>
      </c>
      <c r="X157" s="3">
        <f t="shared" si="49"/>
        <v>2900</v>
      </c>
      <c r="Y157" s="3">
        <f t="shared" si="50"/>
        <v>31900</v>
      </c>
      <c r="Z157" s="8">
        <f t="shared" si="51"/>
        <v>0</v>
      </c>
      <c r="AA157" s="17">
        <f t="shared" si="52"/>
        <v>0</v>
      </c>
    </row>
    <row r="158" spans="1:27">
      <c r="A158" s="16">
        <v>151</v>
      </c>
      <c r="B158" s="2">
        <f>IF($B$4="上水道",IF($B$2&lt;=20,LOOKUP(A158,単価明細!A:A,単価明細!B:B),LOOKUP(A158,単価明細!A:A,単価明細!F:F)),IF($B$2&lt;=20,LOOKUP(A158,単価明細!A:A,単価明細!B:B),LOOKUP(A158,単価明細!A:A,単価明細!F:F))+10)</f>
        <v>180</v>
      </c>
      <c r="C158" s="3">
        <f>IF($B$4="上水道",IF($B$2&lt;=20,LOOKUP(A158,単価明細!A:A,単価明細!C:C),LOOKUP(A158,単価明細!A:A,単価明細!G:G)),IF($B$2&lt;=20,LOOKUP(A158,単価明細!A:A,単価明細!C:C),LOOKUP(A158,単価明細!A:A,単価明細!G:G))+300)</f>
        <v>1300</v>
      </c>
      <c r="D158" s="3">
        <f t="shared" si="53"/>
        <v>24280</v>
      </c>
      <c r="E158" s="3">
        <f>LOOKUP($B$2,単価明細!J:J,単価明細!K:K)</f>
        <v>60</v>
      </c>
      <c r="F158" s="3">
        <f t="shared" si="38"/>
        <v>2560</v>
      </c>
      <c r="G158" s="4">
        <f t="shared" si="39"/>
        <v>28200</v>
      </c>
      <c r="H158" s="2">
        <v>220</v>
      </c>
      <c r="I158" s="3">
        <v>1000</v>
      </c>
      <c r="J158" s="3">
        <f t="shared" si="54"/>
        <v>28220</v>
      </c>
      <c r="K158" s="3">
        <f t="shared" si="40"/>
        <v>2920</v>
      </c>
      <c r="L158" s="4">
        <f t="shared" si="41"/>
        <v>32140</v>
      </c>
      <c r="M158" s="3">
        <f t="shared" si="42"/>
        <v>151</v>
      </c>
      <c r="N158" s="3">
        <f>IF($B$1=1,B158,LOOKUP(M158,単価明細!A:A,単価明細!B:B)*B$1)</f>
        <v>180</v>
      </c>
      <c r="O158" s="3">
        <f t="shared" si="43"/>
        <v>1300</v>
      </c>
      <c r="P158" s="3">
        <f t="shared" si="55"/>
        <v>24280</v>
      </c>
      <c r="Q158" s="3">
        <f>LOOKUP($B$2,単価明細!J:J,単価明細!K:K)</f>
        <v>60</v>
      </c>
      <c r="R158" s="3">
        <f t="shared" si="44"/>
        <v>2560</v>
      </c>
      <c r="S158" s="3">
        <f t="shared" si="45"/>
        <v>28200</v>
      </c>
      <c r="T158" s="8">
        <f t="shared" si="46"/>
        <v>0</v>
      </c>
      <c r="U158" s="3">
        <f t="shared" si="47"/>
        <v>220</v>
      </c>
      <c r="V158" s="3">
        <f t="shared" si="48"/>
        <v>1000</v>
      </c>
      <c r="W158" s="3">
        <f t="shared" si="56"/>
        <v>28220</v>
      </c>
      <c r="X158" s="3">
        <f t="shared" si="49"/>
        <v>2920</v>
      </c>
      <c r="Y158" s="3">
        <f t="shared" si="50"/>
        <v>32140</v>
      </c>
      <c r="Z158" s="8">
        <f t="shared" si="51"/>
        <v>0</v>
      </c>
      <c r="AA158" s="17">
        <f t="shared" si="52"/>
        <v>0</v>
      </c>
    </row>
    <row r="159" spans="1:27">
      <c r="A159" s="16">
        <v>152</v>
      </c>
      <c r="B159" s="2">
        <f>IF($B$4="上水道",IF($B$2&lt;=20,LOOKUP(A159,単価明細!A:A,単価明細!B:B),LOOKUP(A159,単価明細!A:A,単価明細!F:F)),IF($B$2&lt;=20,LOOKUP(A159,単価明細!A:A,単価明細!B:B),LOOKUP(A159,単価明細!A:A,単価明細!F:F))+10)</f>
        <v>180</v>
      </c>
      <c r="C159" s="3">
        <f>IF($B$4="上水道",IF($B$2&lt;=20,LOOKUP(A159,単価明細!A:A,単価明細!C:C),LOOKUP(A159,単価明細!A:A,単価明細!G:G)),IF($B$2&lt;=20,LOOKUP(A159,単価明細!A:A,単価明細!C:C),LOOKUP(A159,単価明細!A:A,単価明細!G:G))+300)</f>
        <v>1300</v>
      </c>
      <c r="D159" s="3">
        <f t="shared" si="53"/>
        <v>24460</v>
      </c>
      <c r="E159" s="3">
        <f>LOOKUP($B$2,単価明細!J:J,単価明細!K:K)</f>
        <v>60</v>
      </c>
      <c r="F159" s="3">
        <f t="shared" si="38"/>
        <v>2580</v>
      </c>
      <c r="G159" s="4">
        <f t="shared" si="39"/>
        <v>28400</v>
      </c>
      <c r="H159" s="2">
        <v>220</v>
      </c>
      <c r="I159" s="3">
        <v>1000</v>
      </c>
      <c r="J159" s="3">
        <f t="shared" si="54"/>
        <v>28440</v>
      </c>
      <c r="K159" s="3">
        <f t="shared" si="40"/>
        <v>2940</v>
      </c>
      <c r="L159" s="4">
        <f t="shared" si="41"/>
        <v>32380</v>
      </c>
      <c r="M159" s="3">
        <f t="shared" si="42"/>
        <v>152</v>
      </c>
      <c r="N159" s="3">
        <f>IF($B$1=1,B159,LOOKUP(M159,単価明細!A:A,単価明細!B:B)*B$1)</f>
        <v>180</v>
      </c>
      <c r="O159" s="3">
        <f t="shared" si="43"/>
        <v>1300</v>
      </c>
      <c r="P159" s="3">
        <f t="shared" si="55"/>
        <v>24460</v>
      </c>
      <c r="Q159" s="3">
        <f>LOOKUP($B$2,単価明細!J:J,単価明細!K:K)</f>
        <v>60</v>
      </c>
      <c r="R159" s="3">
        <f t="shared" si="44"/>
        <v>2580</v>
      </c>
      <c r="S159" s="3">
        <f t="shared" si="45"/>
        <v>28400</v>
      </c>
      <c r="T159" s="8">
        <f t="shared" si="46"/>
        <v>0</v>
      </c>
      <c r="U159" s="3">
        <f t="shared" si="47"/>
        <v>220</v>
      </c>
      <c r="V159" s="3">
        <f t="shared" si="48"/>
        <v>1000</v>
      </c>
      <c r="W159" s="3">
        <f t="shared" si="56"/>
        <v>28440</v>
      </c>
      <c r="X159" s="3">
        <f t="shared" si="49"/>
        <v>2940</v>
      </c>
      <c r="Y159" s="3">
        <f t="shared" si="50"/>
        <v>32380</v>
      </c>
      <c r="Z159" s="8">
        <f t="shared" si="51"/>
        <v>0</v>
      </c>
      <c r="AA159" s="17">
        <f t="shared" si="52"/>
        <v>0</v>
      </c>
    </row>
    <row r="160" spans="1:27">
      <c r="A160" s="16">
        <v>153</v>
      </c>
      <c r="B160" s="2">
        <f>IF($B$4="上水道",IF($B$2&lt;=20,LOOKUP(A160,単価明細!A:A,単価明細!B:B),LOOKUP(A160,単価明細!A:A,単価明細!F:F)),IF($B$2&lt;=20,LOOKUP(A160,単価明細!A:A,単価明細!B:B),LOOKUP(A160,単価明細!A:A,単価明細!F:F))+10)</f>
        <v>180</v>
      </c>
      <c r="C160" s="3">
        <f>IF($B$4="上水道",IF($B$2&lt;=20,LOOKUP(A160,単価明細!A:A,単価明細!C:C),LOOKUP(A160,単価明細!A:A,単価明細!G:G)),IF($B$2&lt;=20,LOOKUP(A160,単価明細!A:A,単価明細!C:C),LOOKUP(A160,単価明細!A:A,単価明細!G:G))+300)</f>
        <v>1300</v>
      </c>
      <c r="D160" s="3">
        <f t="shared" si="53"/>
        <v>24640</v>
      </c>
      <c r="E160" s="3">
        <f>LOOKUP($B$2,単価明細!J:J,単価明細!K:K)</f>
        <v>60</v>
      </c>
      <c r="F160" s="3">
        <f t="shared" si="38"/>
        <v>2600</v>
      </c>
      <c r="G160" s="4">
        <f t="shared" si="39"/>
        <v>28600</v>
      </c>
      <c r="H160" s="2">
        <v>220</v>
      </c>
      <c r="I160" s="3">
        <v>1000</v>
      </c>
      <c r="J160" s="3">
        <f t="shared" si="54"/>
        <v>28660</v>
      </c>
      <c r="K160" s="3">
        <f t="shared" si="40"/>
        <v>2960</v>
      </c>
      <c r="L160" s="4">
        <f t="shared" si="41"/>
        <v>32620</v>
      </c>
      <c r="M160" s="3">
        <f t="shared" si="42"/>
        <v>153</v>
      </c>
      <c r="N160" s="3">
        <f>IF($B$1=1,B160,LOOKUP(M160,単価明細!A:A,単価明細!B:B)*B$1)</f>
        <v>180</v>
      </c>
      <c r="O160" s="3">
        <f t="shared" si="43"/>
        <v>1300</v>
      </c>
      <c r="P160" s="3">
        <f t="shared" si="55"/>
        <v>24640</v>
      </c>
      <c r="Q160" s="3">
        <f>LOOKUP($B$2,単価明細!J:J,単価明細!K:K)</f>
        <v>60</v>
      </c>
      <c r="R160" s="3">
        <f t="shared" si="44"/>
        <v>2600</v>
      </c>
      <c r="S160" s="3">
        <f t="shared" si="45"/>
        <v>28600</v>
      </c>
      <c r="T160" s="8">
        <f t="shared" si="46"/>
        <v>0</v>
      </c>
      <c r="U160" s="3">
        <f t="shared" si="47"/>
        <v>220</v>
      </c>
      <c r="V160" s="3">
        <f t="shared" si="48"/>
        <v>1000</v>
      </c>
      <c r="W160" s="3">
        <f t="shared" si="56"/>
        <v>28660</v>
      </c>
      <c r="X160" s="3">
        <f t="shared" si="49"/>
        <v>2960</v>
      </c>
      <c r="Y160" s="3">
        <f t="shared" si="50"/>
        <v>32620</v>
      </c>
      <c r="Z160" s="8">
        <f t="shared" si="51"/>
        <v>0</v>
      </c>
      <c r="AA160" s="17">
        <f t="shared" si="52"/>
        <v>0</v>
      </c>
    </row>
    <row r="161" spans="1:27">
      <c r="A161" s="16">
        <v>154</v>
      </c>
      <c r="B161" s="2">
        <f>IF($B$4="上水道",IF($B$2&lt;=20,LOOKUP(A161,単価明細!A:A,単価明細!B:B),LOOKUP(A161,単価明細!A:A,単価明細!F:F)),IF($B$2&lt;=20,LOOKUP(A161,単価明細!A:A,単価明細!B:B),LOOKUP(A161,単価明細!A:A,単価明細!F:F))+10)</f>
        <v>180</v>
      </c>
      <c r="C161" s="3">
        <f>IF($B$4="上水道",IF($B$2&lt;=20,LOOKUP(A161,単価明細!A:A,単価明細!C:C),LOOKUP(A161,単価明細!A:A,単価明細!G:G)),IF($B$2&lt;=20,LOOKUP(A161,単価明細!A:A,単価明細!C:C),LOOKUP(A161,単価明細!A:A,単価明細!G:G))+300)</f>
        <v>1300</v>
      </c>
      <c r="D161" s="3">
        <f t="shared" si="53"/>
        <v>24820</v>
      </c>
      <c r="E161" s="3">
        <f>LOOKUP($B$2,単価明細!J:J,単価明細!K:K)</f>
        <v>60</v>
      </c>
      <c r="F161" s="3">
        <f t="shared" si="38"/>
        <v>2610</v>
      </c>
      <c r="G161" s="4">
        <f t="shared" si="39"/>
        <v>28790</v>
      </c>
      <c r="H161" s="2">
        <v>220</v>
      </c>
      <c r="I161" s="3">
        <v>1000</v>
      </c>
      <c r="J161" s="3">
        <f t="shared" si="54"/>
        <v>28880</v>
      </c>
      <c r="K161" s="3">
        <f t="shared" si="40"/>
        <v>2980</v>
      </c>
      <c r="L161" s="4">
        <f t="shared" si="41"/>
        <v>32860</v>
      </c>
      <c r="M161" s="3">
        <f t="shared" si="42"/>
        <v>154</v>
      </c>
      <c r="N161" s="3">
        <f>IF($B$1=1,B161,LOOKUP(M161,単価明細!A:A,単価明細!B:B)*B$1)</f>
        <v>180</v>
      </c>
      <c r="O161" s="3">
        <f t="shared" si="43"/>
        <v>1300</v>
      </c>
      <c r="P161" s="3">
        <f t="shared" si="55"/>
        <v>24820</v>
      </c>
      <c r="Q161" s="3">
        <f>LOOKUP($B$2,単価明細!J:J,単価明細!K:K)</f>
        <v>60</v>
      </c>
      <c r="R161" s="3">
        <f t="shared" si="44"/>
        <v>2610</v>
      </c>
      <c r="S161" s="3">
        <f t="shared" si="45"/>
        <v>28790</v>
      </c>
      <c r="T161" s="8">
        <f t="shared" si="46"/>
        <v>0</v>
      </c>
      <c r="U161" s="3">
        <f t="shared" si="47"/>
        <v>220</v>
      </c>
      <c r="V161" s="3">
        <f t="shared" si="48"/>
        <v>1000</v>
      </c>
      <c r="W161" s="3">
        <f t="shared" si="56"/>
        <v>28880</v>
      </c>
      <c r="X161" s="3">
        <f t="shared" si="49"/>
        <v>2980</v>
      </c>
      <c r="Y161" s="3">
        <f t="shared" si="50"/>
        <v>32860</v>
      </c>
      <c r="Z161" s="8">
        <f t="shared" si="51"/>
        <v>0</v>
      </c>
      <c r="AA161" s="17">
        <f t="shared" si="52"/>
        <v>0</v>
      </c>
    </row>
    <row r="162" spans="1:27">
      <c r="A162" s="16">
        <v>155</v>
      </c>
      <c r="B162" s="2">
        <f>IF($B$4="上水道",IF($B$2&lt;=20,LOOKUP(A162,単価明細!A:A,単価明細!B:B),LOOKUP(A162,単価明細!A:A,単価明細!F:F)),IF($B$2&lt;=20,LOOKUP(A162,単価明細!A:A,単価明細!B:B),LOOKUP(A162,単価明細!A:A,単価明細!F:F))+10)</f>
        <v>180</v>
      </c>
      <c r="C162" s="3">
        <f>IF($B$4="上水道",IF($B$2&lt;=20,LOOKUP(A162,単価明細!A:A,単価明細!C:C),LOOKUP(A162,単価明細!A:A,単価明細!G:G)),IF($B$2&lt;=20,LOOKUP(A162,単価明細!A:A,単価明細!C:C),LOOKUP(A162,単価明細!A:A,単価明細!G:G))+300)</f>
        <v>1300</v>
      </c>
      <c r="D162" s="3">
        <f t="shared" si="53"/>
        <v>25000</v>
      </c>
      <c r="E162" s="3">
        <f>LOOKUP($B$2,単価明細!J:J,単価明細!K:K)</f>
        <v>60</v>
      </c>
      <c r="F162" s="3">
        <f t="shared" si="38"/>
        <v>2630</v>
      </c>
      <c r="G162" s="4">
        <f t="shared" si="39"/>
        <v>28990</v>
      </c>
      <c r="H162" s="2">
        <v>220</v>
      </c>
      <c r="I162" s="3">
        <v>1000</v>
      </c>
      <c r="J162" s="3">
        <f t="shared" si="54"/>
        <v>29100</v>
      </c>
      <c r="K162" s="3">
        <f t="shared" si="40"/>
        <v>3010</v>
      </c>
      <c r="L162" s="4">
        <f t="shared" si="41"/>
        <v>33110</v>
      </c>
      <c r="M162" s="3">
        <f t="shared" si="42"/>
        <v>155</v>
      </c>
      <c r="N162" s="3">
        <f>IF($B$1=1,B162,LOOKUP(M162,単価明細!A:A,単価明細!B:B)*B$1)</f>
        <v>180</v>
      </c>
      <c r="O162" s="3">
        <f t="shared" si="43"/>
        <v>1300</v>
      </c>
      <c r="P162" s="3">
        <f t="shared" si="55"/>
        <v>25000</v>
      </c>
      <c r="Q162" s="3">
        <f>LOOKUP($B$2,単価明細!J:J,単価明細!K:K)</f>
        <v>60</v>
      </c>
      <c r="R162" s="3">
        <f t="shared" si="44"/>
        <v>2630</v>
      </c>
      <c r="S162" s="3">
        <f t="shared" si="45"/>
        <v>28990</v>
      </c>
      <c r="T162" s="8">
        <f t="shared" si="46"/>
        <v>0</v>
      </c>
      <c r="U162" s="3">
        <f t="shared" si="47"/>
        <v>220</v>
      </c>
      <c r="V162" s="3">
        <f t="shared" si="48"/>
        <v>1000</v>
      </c>
      <c r="W162" s="3">
        <f t="shared" si="56"/>
        <v>29100</v>
      </c>
      <c r="X162" s="3">
        <f t="shared" si="49"/>
        <v>3010</v>
      </c>
      <c r="Y162" s="4">
        <f t="shared" si="50"/>
        <v>33110</v>
      </c>
      <c r="Z162" s="8">
        <f t="shared" si="51"/>
        <v>0</v>
      </c>
      <c r="AA162" s="17">
        <f t="shared" si="52"/>
        <v>0</v>
      </c>
    </row>
    <row r="163" spans="1:27">
      <c r="A163" s="16">
        <v>156</v>
      </c>
      <c r="B163" s="2">
        <f>IF($B$4="上水道",IF($B$2&lt;=20,LOOKUP(A163,単価明細!A:A,単価明細!B:B),LOOKUP(A163,単価明細!A:A,単価明細!F:F)),IF($B$2&lt;=20,LOOKUP(A163,単価明細!A:A,単価明細!B:B),LOOKUP(A163,単価明細!A:A,単価明細!F:F))+10)</f>
        <v>180</v>
      </c>
      <c r="C163" s="3">
        <f>IF($B$4="上水道",IF($B$2&lt;=20,LOOKUP(A163,単価明細!A:A,単価明細!C:C),LOOKUP(A163,単価明細!A:A,単価明細!G:G)),IF($B$2&lt;=20,LOOKUP(A163,単価明細!A:A,単価明細!C:C),LOOKUP(A163,単価明細!A:A,単価明細!G:G))+300)</f>
        <v>1300</v>
      </c>
      <c r="D163" s="3">
        <f t="shared" si="53"/>
        <v>25180</v>
      </c>
      <c r="E163" s="3">
        <f>LOOKUP($B$2,単価明細!J:J,単価明細!K:K)</f>
        <v>60</v>
      </c>
      <c r="F163" s="3">
        <f t="shared" si="38"/>
        <v>2650</v>
      </c>
      <c r="G163" s="4">
        <f t="shared" si="39"/>
        <v>29190</v>
      </c>
      <c r="H163" s="2">
        <v>220</v>
      </c>
      <c r="I163" s="3">
        <v>1000</v>
      </c>
      <c r="J163" s="3">
        <f t="shared" si="54"/>
        <v>29320</v>
      </c>
      <c r="K163" s="3">
        <f t="shared" si="40"/>
        <v>3030</v>
      </c>
      <c r="L163" s="4">
        <f t="shared" si="41"/>
        <v>33350</v>
      </c>
      <c r="M163" s="3">
        <f t="shared" si="42"/>
        <v>156</v>
      </c>
      <c r="N163" s="3">
        <f>IF($B$1=1,B163,LOOKUP(M163,単価明細!A:A,単価明細!B:B)*B$1)</f>
        <v>180</v>
      </c>
      <c r="O163" s="3">
        <f t="shared" si="43"/>
        <v>1300</v>
      </c>
      <c r="P163" s="3">
        <f t="shared" si="55"/>
        <v>25180</v>
      </c>
      <c r="Q163" s="3">
        <f>LOOKUP($B$2,単価明細!J:J,単価明細!K:K)</f>
        <v>60</v>
      </c>
      <c r="R163" s="3">
        <f t="shared" si="44"/>
        <v>2650</v>
      </c>
      <c r="S163" s="3">
        <f t="shared" si="45"/>
        <v>29190</v>
      </c>
      <c r="T163" s="8">
        <f t="shared" si="46"/>
        <v>0</v>
      </c>
      <c r="U163" s="3">
        <f t="shared" si="47"/>
        <v>220</v>
      </c>
      <c r="V163" s="3">
        <f t="shared" si="48"/>
        <v>1000</v>
      </c>
      <c r="W163" s="3">
        <f t="shared" si="56"/>
        <v>29320</v>
      </c>
      <c r="X163" s="3">
        <f t="shared" si="49"/>
        <v>3030</v>
      </c>
      <c r="Y163" s="4">
        <f t="shared" si="50"/>
        <v>33350</v>
      </c>
      <c r="Z163" s="8">
        <f t="shared" si="51"/>
        <v>0</v>
      </c>
      <c r="AA163" s="17">
        <f t="shared" si="52"/>
        <v>0</v>
      </c>
    </row>
    <row r="164" spans="1:27">
      <c r="A164" s="16">
        <v>157</v>
      </c>
      <c r="B164" s="2">
        <f>IF($B$4="上水道",IF($B$2&lt;=20,LOOKUP(A164,単価明細!A:A,単価明細!B:B),LOOKUP(A164,単価明細!A:A,単価明細!F:F)),IF($B$2&lt;=20,LOOKUP(A164,単価明細!A:A,単価明細!B:B),LOOKUP(A164,単価明細!A:A,単価明細!F:F))+10)</f>
        <v>180</v>
      </c>
      <c r="C164" s="3">
        <f>IF($B$4="上水道",IF($B$2&lt;=20,LOOKUP(A164,単価明細!A:A,単価明細!C:C),LOOKUP(A164,単価明細!A:A,単価明細!G:G)),IF($B$2&lt;=20,LOOKUP(A164,単価明細!A:A,単価明細!C:C),LOOKUP(A164,単価明細!A:A,単価明細!G:G))+300)</f>
        <v>1300</v>
      </c>
      <c r="D164" s="3">
        <f t="shared" si="53"/>
        <v>25360</v>
      </c>
      <c r="E164" s="3">
        <f>LOOKUP($B$2,単価明細!J:J,単価明細!K:K)</f>
        <v>60</v>
      </c>
      <c r="F164" s="3">
        <f t="shared" si="38"/>
        <v>2670</v>
      </c>
      <c r="G164" s="4">
        <f t="shared" si="39"/>
        <v>29390</v>
      </c>
      <c r="H164" s="2">
        <v>220</v>
      </c>
      <c r="I164" s="3">
        <v>1000</v>
      </c>
      <c r="J164" s="3">
        <f t="shared" si="54"/>
        <v>29540</v>
      </c>
      <c r="K164" s="3">
        <f t="shared" si="40"/>
        <v>3050</v>
      </c>
      <c r="L164" s="4">
        <f t="shared" si="41"/>
        <v>33590</v>
      </c>
      <c r="M164" s="3">
        <f t="shared" si="42"/>
        <v>157</v>
      </c>
      <c r="N164" s="3">
        <f>IF($B$1=1,B164,LOOKUP(M164,単価明細!A:A,単価明細!B:B)*B$1)</f>
        <v>180</v>
      </c>
      <c r="O164" s="3">
        <f t="shared" si="43"/>
        <v>1300</v>
      </c>
      <c r="P164" s="3">
        <f t="shared" si="55"/>
        <v>25360</v>
      </c>
      <c r="Q164" s="3">
        <f>LOOKUP($B$2,単価明細!J:J,単価明細!K:K)</f>
        <v>60</v>
      </c>
      <c r="R164" s="3">
        <f t="shared" si="44"/>
        <v>2670</v>
      </c>
      <c r="S164" s="3">
        <f t="shared" si="45"/>
        <v>29390</v>
      </c>
      <c r="T164" s="8">
        <f t="shared" si="46"/>
        <v>0</v>
      </c>
      <c r="U164" s="3">
        <f t="shared" si="47"/>
        <v>220</v>
      </c>
      <c r="V164" s="3">
        <f t="shared" si="48"/>
        <v>1000</v>
      </c>
      <c r="W164" s="3">
        <f t="shared" si="56"/>
        <v>29540</v>
      </c>
      <c r="X164" s="3">
        <f t="shared" si="49"/>
        <v>3050</v>
      </c>
      <c r="Y164" s="4">
        <f t="shared" si="50"/>
        <v>33590</v>
      </c>
      <c r="Z164" s="8">
        <f t="shared" si="51"/>
        <v>0</v>
      </c>
      <c r="AA164" s="17">
        <f t="shared" si="52"/>
        <v>0</v>
      </c>
    </row>
    <row r="165" spans="1:27">
      <c r="A165" s="16">
        <v>158</v>
      </c>
      <c r="B165" s="2">
        <f>IF($B$4="上水道",IF($B$2&lt;=20,LOOKUP(A165,単価明細!A:A,単価明細!B:B),LOOKUP(A165,単価明細!A:A,単価明細!F:F)),IF($B$2&lt;=20,LOOKUP(A165,単価明細!A:A,単価明細!B:B),LOOKUP(A165,単価明細!A:A,単価明細!F:F))+10)</f>
        <v>180</v>
      </c>
      <c r="C165" s="3">
        <f>IF($B$4="上水道",IF($B$2&lt;=20,LOOKUP(A165,単価明細!A:A,単価明細!C:C),LOOKUP(A165,単価明細!A:A,単価明細!G:G)),IF($B$2&lt;=20,LOOKUP(A165,単価明細!A:A,単価明細!C:C),LOOKUP(A165,単価明細!A:A,単価明細!G:G))+300)</f>
        <v>1300</v>
      </c>
      <c r="D165" s="3">
        <f t="shared" si="53"/>
        <v>25540</v>
      </c>
      <c r="E165" s="3">
        <f>LOOKUP($B$2,単価明細!J:J,単価明細!K:K)</f>
        <v>60</v>
      </c>
      <c r="F165" s="3">
        <f t="shared" si="38"/>
        <v>2690</v>
      </c>
      <c r="G165" s="4">
        <f t="shared" si="39"/>
        <v>29590</v>
      </c>
      <c r="H165" s="2">
        <v>220</v>
      </c>
      <c r="I165" s="3">
        <v>1000</v>
      </c>
      <c r="J165" s="3">
        <f t="shared" si="54"/>
        <v>29760</v>
      </c>
      <c r="K165" s="3">
        <f t="shared" si="40"/>
        <v>3070</v>
      </c>
      <c r="L165" s="4">
        <f t="shared" si="41"/>
        <v>33830</v>
      </c>
      <c r="M165" s="3">
        <f t="shared" si="42"/>
        <v>158</v>
      </c>
      <c r="N165" s="3">
        <f>IF($B$1=1,B165,LOOKUP(M165,単価明細!A:A,単価明細!B:B)*B$1)</f>
        <v>180</v>
      </c>
      <c r="O165" s="3">
        <f t="shared" si="43"/>
        <v>1300</v>
      </c>
      <c r="P165" s="3">
        <f t="shared" si="55"/>
        <v>25540</v>
      </c>
      <c r="Q165" s="3">
        <f>LOOKUP($B$2,単価明細!J:J,単価明細!K:K)</f>
        <v>60</v>
      </c>
      <c r="R165" s="3">
        <f t="shared" si="44"/>
        <v>2690</v>
      </c>
      <c r="S165" s="3">
        <f t="shared" si="45"/>
        <v>29590</v>
      </c>
      <c r="T165" s="8">
        <f t="shared" si="46"/>
        <v>0</v>
      </c>
      <c r="U165" s="3">
        <f t="shared" si="47"/>
        <v>220</v>
      </c>
      <c r="V165" s="3">
        <f t="shared" si="48"/>
        <v>1000</v>
      </c>
      <c r="W165" s="3">
        <f t="shared" si="56"/>
        <v>29760</v>
      </c>
      <c r="X165" s="3">
        <f t="shared" si="49"/>
        <v>3070</v>
      </c>
      <c r="Y165" s="4">
        <f t="shared" si="50"/>
        <v>33830</v>
      </c>
      <c r="Z165" s="8">
        <f t="shared" si="51"/>
        <v>0</v>
      </c>
      <c r="AA165" s="17">
        <f t="shared" si="52"/>
        <v>0</v>
      </c>
    </row>
    <row r="166" spans="1:27">
      <c r="A166" s="16">
        <v>159</v>
      </c>
      <c r="B166" s="2">
        <f>IF($B$4="上水道",IF($B$2&lt;=20,LOOKUP(A166,単価明細!A:A,単価明細!B:B),LOOKUP(A166,単価明細!A:A,単価明細!F:F)),IF($B$2&lt;=20,LOOKUP(A166,単価明細!A:A,単価明細!B:B),LOOKUP(A166,単価明細!A:A,単価明細!F:F))+10)</f>
        <v>180</v>
      </c>
      <c r="C166" s="3">
        <f>IF($B$4="上水道",IF($B$2&lt;=20,LOOKUP(A166,単価明細!A:A,単価明細!C:C),LOOKUP(A166,単価明細!A:A,単価明細!G:G)),IF($B$2&lt;=20,LOOKUP(A166,単価明細!A:A,単価明細!C:C),LOOKUP(A166,単価明細!A:A,単価明細!G:G))+300)</f>
        <v>1300</v>
      </c>
      <c r="D166" s="3">
        <f t="shared" si="53"/>
        <v>25720</v>
      </c>
      <c r="E166" s="3">
        <f>LOOKUP($B$2,単価明細!J:J,単価明細!K:K)</f>
        <v>60</v>
      </c>
      <c r="F166" s="3">
        <f t="shared" si="38"/>
        <v>2700</v>
      </c>
      <c r="G166" s="4">
        <f t="shared" si="39"/>
        <v>29780</v>
      </c>
      <c r="H166" s="2">
        <v>220</v>
      </c>
      <c r="I166" s="3">
        <v>1000</v>
      </c>
      <c r="J166" s="3">
        <f t="shared" si="54"/>
        <v>29980</v>
      </c>
      <c r="K166" s="3">
        <f t="shared" si="40"/>
        <v>3090</v>
      </c>
      <c r="L166" s="4">
        <f t="shared" si="41"/>
        <v>34070</v>
      </c>
      <c r="M166" s="3">
        <f t="shared" si="42"/>
        <v>159</v>
      </c>
      <c r="N166" s="3">
        <f>IF($B$1=1,B166,LOOKUP(M166,単価明細!A:A,単価明細!B:B)*B$1)</f>
        <v>180</v>
      </c>
      <c r="O166" s="3">
        <f t="shared" si="43"/>
        <v>1300</v>
      </c>
      <c r="P166" s="3">
        <f t="shared" si="55"/>
        <v>25720</v>
      </c>
      <c r="Q166" s="3">
        <f>LOOKUP($B$2,単価明細!J:J,単価明細!K:K)</f>
        <v>60</v>
      </c>
      <c r="R166" s="3">
        <f t="shared" si="44"/>
        <v>2700</v>
      </c>
      <c r="S166" s="3">
        <f t="shared" si="45"/>
        <v>29780</v>
      </c>
      <c r="T166" s="8">
        <f t="shared" si="46"/>
        <v>0</v>
      </c>
      <c r="U166" s="3">
        <f t="shared" si="47"/>
        <v>220</v>
      </c>
      <c r="V166" s="3">
        <f t="shared" si="48"/>
        <v>1000</v>
      </c>
      <c r="W166" s="3">
        <f t="shared" si="56"/>
        <v>29980</v>
      </c>
      <c r="X166" s="3">
        <f t="shared" si="49"/>
        <v>3090</v>
      </c>
      <c r="Y166" s="4">
        <f t="shared" si="50"/>
        <v>34070</v>
      </c>
      <c r="Z166" s="8">
        <f t="shared" si="51"/>
        <v>0</v>
      </c>
      <c r="AA166" s="17">
        <f t="shared" si="52"/>
        <v>0</v>
      </c>
    </row>
    <row r="167" spans="1:27">
      <c r="A167" s="16">
        <v>160</v>
      </c>
      <c r="B167" s="2">
        <f>IF($B$4="上水道",IF($B$2&lt;=20,LOOKUP(A167,単価明細!A:A,単価明細!B:B),LOOKUP(A167,単価明細!A:A,単価明細!F:F)),IF($B$2&lt;=20,LOOKUP(A167,単価明細!A:A,単価明細!B:B),LOOKUP(A167,単価明細!A:A,単価明細!F:F))+10)</f>
        <v>180</v>
      </c>
      <c r="C167" s="3">
        <f>IF($B$4="上水道",IF($B$2&lt;=20,LOOKUP(A167,単価明細!A:A,単価明細!C:C),LOOKUP(A167,単価明細!A:A,単価明細!G:G)),IF($B$2&lt;=20,LOOKUP(A167,単価明細!A:A,単価明細!C:C),LOOKUP(A167,単価明細!A:A,単価明細!G:G))+300)</f>
        <v>1300</v>
      </c>
      <c r="D167" s="3">
        <f t="shared" si="53"/>
        <v>25900</v>
      </c>
      <c r="E167" s="3">
        <f>LOOKUP($B$2,単価明細!J:J,単価明細!K:K)</f>
        <v>60</v>
      </c>
      <c r="F167" s="3">
        <f t="shared" si="38"/>
        <v>2720</v>
      </c>
      <c r="G167" s="4">
        <f t="shared" si="39"/>
        <v>29980</v>
      </c>
      <c r="H167" s="2">
        <v>220</v>
      </c>
      <c r="I167" s="3">
        <v>1000</v>
      </c>
      <c r="J167" s="3">
        <f t="shared" si="54"/>
        <v>30200</v>
      </c>
      <c r="K167" s="3">
        <f t="shared" si="40"/>
        <v>3120</v>
      </c>
      <c r="L167" s="4">
        <f t="shared" si="41"/>
        <v>34320</v>
      </c>
      <c r="M167" s="3">
        <f t="shared" si="42"/>
        <v>160</v>
      </c>
      <c r="N167" s="3">
        <f>IF($B$1=1,B167,LOOKUP(M167,単価明細!A:A,単価明細!B:B)*B$1)</f>
        <v>180</v>
      </c>
      <c r="O167" s="3">
        <f t="shared" si="43"/>
        <v>1300</v>
      </c>
      <c r="P167" s="3">
        <f t="shared" si="55"/>
        <v>25900</v>
      </c>
      <c r="Q167" s="3">
        <f>LOOKUP($B$2,単価明細!J:J,単価明細!K:K)</f>
        <v>60</v>
      </c>
      <c r="R167" s="3">
        <f t="shared" si="44"/>
        <v>2720</v>
      </c>
      <c r="S167" s="3">
        <f t="shared" si="45"/>
        <v>29980</v>
      </c>
      <c r="T167" s="8">
        <f t="shared" si="46"/>
        <v>0</v>
      </c>
      <c r="U167" s="3">
        <f t="shared" si="47"/>
        <v>220</v>
      </c>
      <c r="V167" s="3">
        <f t="shared" si="48"/>
        <v>1000</v>
      </c>
      <c r="W167" s="3">
        <f t="shared" si="56"/>
        <v>30200</v>
      </c>
      <c r="X167" s="3">
        <f t="shared" si="49"/>
        <v>3120</v>
      </c>
      <c r="Y167" s="4">
        <f t="shared" si="50"/>
        <v>34320</v>
      </c>
      <c r="Z167" s="8">
        <f t="shared" si="51"/>
        <v>0</v>
      </c>
      <c r="AA167" s="17">
        <f t="shared" si="52"/>
        <v>0</v>
      </c>
    </row>
    <row r="168" spans="1:27">
      <c r="A168" s="16">
        <v>161</v>
      </c>
      <c r="B168" s="2">
        <f>IF($B$4="上水道",IF($B$2&lt;=20,LOOKUP(A168,単価明細!A:A,単価明細!B:B),LOOKUP(A168,単価明細!A:A,単価明細!F:F)),IF($B$2&lt;=20,LOOKUP(A168,単価明細!A:A,単価明細!B:B),LOOKUP(A168,単価明細!A:A,単価明細!F:F))+10)</f>
        <v>180</v>
      </c>
      <c r="C168" s="3">
        <f>IF($B$4="上水道",IF($B$2&lt;=20,LOOKUP(A168,単価明細!A:A,単価明細!C:C),LOOKUP(A168,単価明細!A:A,単価明細!G:G)),IF($B$2&lt;=20,LOOKUP(A168,単価明細!A:A,単価明細!C:C),LOOKUP(A168,単価明細!A:A,単価明細!G:G))+300)</f>
        <v>1300</v>
      </c>
      <c r="D168" s="3">
        <f t="shared" si="53"/>
        <v>26080</v>
      </c>
      <c r="E168" s="3">
        <f>LOOKUP($B$2,単価明細!J:J,単価明細!K:K)</f>
        <v>60</v>
      </c>
      <c r="F168" s="3">
        <f t="shared" si="38"/>
        <v>2740</v>
      </c>
      <c r="G168" s="4">
        <f t="shared" si="39"/>
        <v>30180</v>
      </c>
      <c r="H168" s="2">
        <v>220</v>
      </c>
      <c r="I168" s="3">
        <v>1000</v>
      </c>
      <c r="J168" s="3">
        <f t="shared" si="54"/>
        <v>30420</v>
      </c>
      <c r="K168" s="3">
        <f t="shared" si="40"/>
        <v>3140</v>
      </c>
      <c r="L168" s="4">
        <f t="shared" si="41"/>
        <v>34560</v>
      </c>
      <c r="M168" s="3">
        <f t="shared" si="42"/>
        <v>161</v>
      </c>
      <c r="N168" s="3">
        <f>IF($B$1=1,B168,LOOKUP(M168,単価明細!A:A,単価明細!B:B)*B$1)</f>
        <v>180</v>
      </c>
      <c r="O168" s="3">
        <f t="shared" si="43"/>
        <v>1300</v>
      </c>
      <c r="P168" s="3">
        <f t="shared" si="55"/>
        <v>26080</v>
      </c>
      <c r="Q168" s="3">
        <f>LOOKUP($B$2,単価明細!J:J,単価明細!K:K)</f>
        <v>60</v>
      </c>
      <c r="R168" s="3">
        <f t="shared" si="44"/>
        <v>2740</v>
      </c>
      <c r="S168" s="3">
        <f t="shared" si="45"/>
        <v>30180</v>
      </c>
      <c r="T168" s="8">
        <f t="shared" si="46"/>
        <v>0</v>
      </c>
      <c r="U168" s="3">
        <f t="shared" si="47"/>
        <v>220</v>
      </c>
      <c r="V168" s="3">
        <f t="shared" si="48"/>
        <v>1000</v>
      </c>
      <c r="W168" s="3">
        <f t="shared" si="56"/>
        <v>30420</v>
      </c>
      <c r="X168" s="3">
        <f t="shared" si="49"/>
        <v>3140</v>
      </c>
      <c r="Y168" s="3">
        <f t="shared" si="50"/>
        <v>34560</v>
      </c>
      <c r="Z168" s="8">
        <f t="shared" si="51"/>
        <v>0</v>
      </c>
      <c r="AA168" s="17">
        <f t="shared" si="52"/>
        <v>0</v>
      </c>
    </row>
    <row r="169" spans="1:27">
      <c r="A169" s="16">
        <v>162</v>
      </c>
      <c r="B169" s="2">
        <f>IF($B$4="上水道",IF($B$2&lt;=20,LOOKUP(A169,単価明細!A:A,単価明細!B:B),LOOKUP(A169,単価明細!A:A,単価明細!F:F)),IF($B$2&lt;=20,LOOKUP(A169,単価明細!A:A,単価明細!B:B),LOOKUP(A169,単価明細!A:A,単価明細!F:F))+10)</f>
        <v>180</v>
      </c>
      <c r="C169" s="3">
        <f>IF($B$4="上水道",IF($B$2&lt;=20,LOOKUP(A169,単価明細!A:A,単価明細!C:C),LOOKUP(A169,単価明細!A:A,単価明細!G:G)),IF($B$2&lt;=20,LOOKUP(A169,単価明細!A:A,単価明細!C:C),LOOKUP(A169,単価明細!A:A,単価明細!G:G))+300)</f>
        <v>1300</v>
      </c>
      <c r="D169" s="3">
        <f t="shared" si="53"/>
        <v>26260</v>
      </c>
      <c r="E169" s="3">
        <f>LOOKUP($B$2,単価明細!J:J,単価明細!K:K)</f>
        <v>60</v>
      </c>
      <c r="F169" s="3">
        <f t="shared" si="38"/>
        <v>2760</v>
      </c>
      <c r="G169" s="4">
        <f t="shared" si="39"/>
        <v>30380</v>
      </c>
      <c r="H169" s="2">
        <v>220</v>
      </c>
      <c r="I169" s="3">
        <v>1000</v>
      </c>
      <c r="J169" s="3">
        <f t="shared" si="54"/>
        <v>30640</v>
      </c>
      <c r="K169" s="3">
        <f t="shared" si="40"/>
        <v>3160</v>
      </c>
      <c r="L169" s="4">
        <f t="shared" si="41"/>
        <v>34800</v>
      </c>
      <c r="M169" s="3">
        <f t="shared" si="42"/>
        <v>162</v>
      </c>
      <c r="N169" s="3">
        <f>IF($B$1=1,B169,LOOKUP(M169,単価明細!A:A,単価明細!B:B)*B$1)</f>
        <v>180</v>
      </c>
      <c r="O169" s="3">
        <f t="shared" si="43"/>
        <v>1300</v>
      </c>
      <c r="P169" s="3">
        <f t="shared" si="55"/>
        <v>26260</v>
      </c>
      <c r="Q169" s="3">
        <f>LOOKUP($B$2,単価明細!J:J,単価明細!K:K)</f>
        <v>60</v>
      </c>
      <c r="R169" s="3">
        <f t="shared" si="44"/>
        <v>2760</v>
      </c>
      <c r="S169" s="3">
        <f t="shared" si="45"/>
        <v>30380</v>
      </c>
      <c r="T169" s="8">
        <f t="shared" si="46"/>
        <v>0</v>
      </c>
      <c r="U169" s="3">
        <f t="shared" si="47"/>
        <v>220</v>
      </c>
      <c r="V169" s="3">
        <f t="shared" si="48"/>
        <v>1000</v>
      </c>
      <c r="W169" s="3">
        <f t="shared" si="56"/>
        <v>30640</v>
      </c>
      <c r="X169" s="3">
        <f t="shared" si="49"/>
        <v>3160</v>
      </c>
      <c r="Y169" s="3">
        <f t="shared" si="50"/>
        <v>34800</v>
      </c>
      <c r="Z169" s="8">
        <f t="shared" si="51"/>
        <v>0</v>
      </c>
      <c r="AA169" s="17">
        <f t="shared" si="52"/>
        <v>0</v>
      </c>
    </row>
    <row r="170" spans="1:27">
      <c r="A170" s="16">
        <v>163</v>
      </c>
      <c r="B170" s="2">
        <f>IF($B$4="上水道",IF($B$2&lt;=20,LOOKUP(A170,単価明細!A:A,単価明細!B:B),LOOKUP(A170,単価明細!A:A,単価明細!F:F)),IF($B$2&lt;=20,LOOKUP(A170,単価明細!A:A,単価明細!B:B),LOOKUP(A170,単価明細!A:A,単価明細!F:F))+10)</f>
        <v>180</v>
      </c>
      <c r="C170" s="3">
        <f>IF($B$4="上水道",IF($B$2&lt;=20,LOOKUP(A170,単価明細!A:A,単価明細!C:C),LOOKUP(A170,単価明細!A:A,単価明細!G:G)),IF($B$2&lt;=20,LOOKUP(A170,単価明細!A:A,単価明細!C:C),LOOKUP(A170,単価明細!A:A,単価明細!G:G))+300)</f>
        <v>1300</v>
      </c>
      <c r="D170" s="3">
        <f t="shared" si="53"/>
        <v>26440</v>
      </c>
      <c r="E170" s="3">
        <f>LOOKUP($B$2,単価明細!J:J,単価明細!K:K)</f>
        <v>60</v>
      </c>
      <c r="F170" s="3">
        <f t="shared" si="38"/>
        <v>2780</v>
      </c>
      <c r="G170" s="4">
        <f t="shared" si="39"/>
        <v>30580</v>
      </c>
      <c r="H170" s="2">
        <v>220</v>
      </c>
      <c r="I170" s="3">
        <v>1000</v>
      </c>
      <c r="J170" s="3">
        <f t="shared" si="54"/>
        <v>30860</v>
      </c>
      <c r="K170" s="3">
        <f t="shared" si="40"/>
        <v>3180</v>
      </c>
      <c r="L170" s="4">
        <f t="shared" si="41"/>
        <v>35040</v>
      </c>
      <c r="M170" s="3">
        <f t="shared" si="42"/>
        <v>163</v>
      </c>
      <c r="N170" s="3">
        <f>IF($B$1=1,B170,LOOKUP(M170,単価明細!A:A,単価明細!B:B)*B$1)</f>
        <v>180</v>
      </c>
      <c r="O170" s="3">
        <f t="shared" si="43"/>
        <v>1300</v>
      </c>
      <c r="P170" s="3">
        <f t="shared" si="55"/>
        <v>26440</v>
      </c>
      <c r="Q170" s="3">
        <f>LOOKUP($B$2,単価明細!J:J,単価明細!K:K)</f>
        <v>60</v>
      </c>
      <c r="R170" s="3">
        <f t="shared" si="44"/>
        <v>2780</v>
      </c>
      <c r="S170" s="3">
        <f t="shared" si="45"/>
        <v>30580</v>
      </c>
      <c r="T170" s="8">
        <f t="shared" si="46"/>
        <v>0</v>
      </c>
      <c r="U170" s="3">
        <f t="shared" si="47"/>
        <v>220</v>
      </c>
      <c r="V170" s="3">
        <f t="shared" si="48"/>
        <v>1000</v>
      </c>
      <c r="W170" s="3">
        <f t="shared" si="56"/>
        <v>30860</v>
      </c>
      <c r="X170" s="3">
        <f t="shared" si="49"/>
        <v>3180</v>
      </c>
      <c r="Y170" s="3">
        <f t="shared" si="50"/>
        <v>35040</v>
      </c>
      <c r="Z170" s="8">
        <f t="shared" si="51"/>
        <v>0</v>
      </c>
      <c r="AA170" s="17">
        <f t="shared" si="52"/>
        <v>0</v>
      </c>
    </row>
    <row r="171" spans="1:27">
      <c r="A171" s="16">
        <v>164</v>
      </c>
      <c r="B171" s="2">
        <f>IF($B$4="上水道",IF($B$2&lt;=20,LOOKUP(A171,単価明細!A:A,単価明細!B:B),LOOKUP(A171,単価明細!A:A,単価明細!F:F)),IF($B$2&lt;=20,LOOKUP(A171,単価明細!A:A,単価明細!B:B),LOOKUP(A171,単価明細!A:A,単価明細!F:F))+10)</f>
        <v>180</v>
      </c>
      <c r="C171" s="3">
        <f>IF($B$4="上水道",IF($B$2&lt;=20,LOOKUP(A171,単価明細!A:A,単価明細!C:C),LOOKUP(A171,単価明細!A:A,単価明細!G:G)),IF($B$2&lt;=20,LOOKUP(A171,単価明細!A:A,単価明細!C:C),LOOKUP(A171,単価明細!A:A,単価明細!G:G))+300)</f>
        <v>1300</v>
      </c>
      <c r="D171" s="3">
        <f t="shared" si="53"/>
        <v>26620</v>
      </c>
      <c r="E171" s="3">
        <f>LOOKUP($B$2,単価明細!J:J,単価明細!K:K)</f>
        <v>60</v>
      </c>
      <c r="F171" s="3">
        <f t="shared" si="38"/>
        <v>2790</v>
      </c>
      <c r="G171" s="4">
        <f t="shared" si="39"/>
        <v>30770</v>
      </c>
      <c r="H171" s="2">
        <v>220</v>
      </c>
      <c r="I171" s="3">
        <v>1000</v>
      </c>
      <c r="J171" s="3">
        <f t="shared" si="54"/>
        <v>31080</v>
      </c>
      <c r="K171" s="3">
        <f t="shared" si="40"/>
        <v>3200</v>
      </c>
      <c r="L171" s="4">
        <f t="shared" si="41"/>
        <v>35280</v>
      </c>
      <c r="M171" s="3">
        <f t="shared" si="42"/>
        <v>164</v>
      </c>
      <c r="N171" s="3">
        <f>IF($B$1=1,B171,LOOKUP(M171,単価明細!A:A,単価明細!B:B)*B$1)</f>
        <v>180</v>
      </c>
      <c r="O171" s="3">
        <f t="shared" si="43"/>
        <v>1300</v>
      </c>
      <c r="P171" s="3">
        <f t="shared" si="55"/>
        <v>26620</v>
      </c>
      <c r="Q171" s="3">
        <f>LOOKUP($B$2,単価明細!J:J,単価明細!K:K)</f>
        <v>60</v>
      </c>
      <c r="R171" s="3">
        <f t="shared" si="44"/>
        <v>2790</v>
      </c>
      <c r="S171" s="3">
        <f t="shared" si="45"/>
        <v>30770</v>
      </c>
      <c r="T171" s="8">
        <f t="shared" si="46"/>
        <v>0</v>
      </c>
      <c r="U171" s="3">
        <f t="shared" si="47"/>
        <v>220</v>
      </c>
      <c r="V171" s="3">
        <f t="shared" si="48"/>
        <v>1000</v>
      </c>
      <c r="W171" s="3">
        <f t="shared" si="56"/>
        <v>31080</v>
      </c>
      <c r="X171" s="3">
        <f t="shared" si="49"/>
        <v>3200</v>
      </c>
      <c r="Y171" s="3">
        <f t="shared" si="50"/>
        <v>35280</v>
      </c>
      <c r="Z171" s="8">
        <f t="shared" si="51"/>
        <v>0</v>
      </c>
      <c r="AA171" s="17">
        <f t="shared" si="52"/>
        <v>0</v>
      </c>
    </row>
    <row r="172" spans="1:27">
      <c r="A172" s="16">
        <v>165</v>
      </c>
      <c r="B172" s="2">
        <f>IF($B$4="上水道",IF($B$2&lt;=20,LOOKUP(A172,単価明細!A:A,単価明細!B:B),LOOKUP(A172,単価明細!A:A,単価明細!F:F)),IF($B$2&lt;=20,LOOKUP(A172,単価明細!A:A,単価明細!B:B),LOOKUP(A172,単価明細!A:A,単価明細!F:F))+10)</f>
        <v>180</v>
      </c>
      <c r="C172" s="3">
        <f>IF($B$4="上水道",IF($B$2&lt;=20,LOOKUP(A172,単価明細!A:A,単価明細!C:C),LOOKUP(A172,単価明細!A:A,単価明細!G:G)),IF($B$2&lt;=20,LOOKUP(A172,単価明細!A:A,単価明細!C:C),LOOKUP(A172,単価明細!A:A,単価明細!G:G))+300)</f>
        <v>1300</v>
      </c>
      <c r="D172" s="3">
        <f t="shared" si="53"/>
        <v>26800</v>
      </c>
      <c r="E172" s="3">
        <f>LOOKUP($B$2,単価明細!J:J,単価明細!K:K)</f>
        <v>60</v>
      </c>
      <c r="F172" s="3">
        <f t="shared" si="38"/>
        <v>2810</v>
      </c>
      <c r="G172" s="4">
        <f t="shared" si="39"/>
        <v>30970</v>
      </c>
      <c r="H172" s="2">
        <v>220</v>
      </c>
      <c r="I172" s="3">
        <v>1000</v>
      </c>
      <c r="J172" s="3">
        <f t="shared" si="54"/>
        <v>31300</v>
      </c>
      <c r="K172" s="3">
        <f t="shared" si="40"/>
        <v>3230</v>
      </c>
      <c r="L172" s="4">
        <f t="shared" si="41"/>
        <v>35530</v>
      </c>
      <c r="M172" s="3">
        <f t="shared" si="42"/>
        <v>165</v>
      </c>
      <c r="N172" s="3">
        <f>IF($B$1=1,B172,LOOKUP(M172,単価明細!A:A,単価明細!B:B)*B$1)</f>
        <v>180</v>
      </c>
      <c r="O172" s="3">
        <f t="shared" si="43"/>
        <v>1300</v>
      </c>
      <c r="P172" s="3">
        <f t="shared" si="55"/>
        <v>26800</v>
      </c>
      <c r="Q172" s="3">
        <f>LOOKUP($B$2,単価明細!J:J,単価明細!K:K)</f>
        <v>60</v>
      </c>
      <c r="R172" s="3">
        <f t="shared" si="44"/>
        <v>2810</v>
      </c>
      <c r="S172" s="3">
        <f t="shared" si="45"/>
        <v>30970</v>
      </c>
      <c r="T172" s="8">
        <f t="shared" si="46"/>
        <v>0</v>
      </c>
      <c r="U172" s="3">
        <f t="shared" si="47"/>
        <v>220</v>
      </c>
      <c r="V172" s="3">
        <f t="shared" si="48"/>
        <v>1000</v>
      </c>
      <c r="W172" s="3">
        <f t="shared" si="56"/>
        <v>31300</v>
      </c>
      <c r="X172" s="3">
        <f t="shared" si="49"/>
        <v>3230</v>
      </c>
      <c r="Y172" s="3">
        <f t="shared" si="50"/>
        <v>35530</v>
      </c>
      <c r="Z172" s="8">
        <f t="shared" si="51"/>
        <v>0</v>
      </c>
      <c r="AA172" s="17">
        <f t="shared" si="52"/>
        <v>0</v>
      </c>
    </row>
    <row r="173" spans="1:27">
      <c r="A173" s="16">
        <v>166</v>
      </c>
      <c r="B173" s="2">
        <f>IF($B$4="上水道",IF($B$2&lt;=20,LOOKUP(A173,単価明細!A:A,単価明細!B:B),LOOKUP(A173,単価明細!A:A,単価明細!F:F)),IF($B$2&lt;=20,LOOKUP(A173,単価明細!A:A,単価明細!B:B),LOOKUP(A173,単価明細!A:A,単価明細!F:F))+10)</f>
        <v>180</v>
      </c>
      <c r="C173" s="3">
        <f>IF($B$4="上水道",IF($B$2&lt;=20,LOOKUP(A173,単価明細!A:A,単価明細!C:C),LOOKUP(A173,単価明細!A:A,単価明細!G:G)),IF($B$2&lt;=20,LOOKUP(A173,単価明細!A:A,単価明細!C:C),LOOKUP(A173,単価明細!A:A,単価明細!G:G))+300)</f>
        <v>1300</v>
      </c>
      <c r="D173" s="3">
        <f t="shared" si="53"/>
        <v>26980</v>
      </c>
      <c r="E173" s="3">
        <f>LOOKUP($B$2,単価明細!J:J,単価明細!K:K)</f>
        <v>60</v>
      </c>
      <c r="F173" s="3">
        <f t="shared" si="38"/>
        <v>2830</v>
      </c>
      <c r="G173" s="4">
        <f t="shared" si="39"/>
        <v>31170</v>
      </c>
      <c r="H173" s="2">
        <v>220</v>
      </c>
      <c r="I173" s="3">
        <v>1000</v>
      </c>
      <c r="J173" s="3">
        <f t="shared" si="54"/>
        <v>31520</v>
      </c>
      <c r="K173" s="3">
        <f t="shared" si="40"/>
        <v>3250</v>
      </c>
      <c r="L173" s="4">
        <f t="shared" si="41"/>
        <v>35770</v>
      </c>
      <c r="M173" s="3">
        <f t="shared" si="42"/>
        <v>166</v>
      </c>
      <c r="N173" s="3">
        <f>IF($B$1=1,B173,LOOKUP(M173,単価明細!A:A,単価明細!B:B)*B$1)</f>
        <v>180</v>
      </c>
      <c r="O173" s="3">
        <f t="shared" si="43"/>
        <v>1300</v>
      </c>
      <c r="P173" s="3">
        <f t="shared" si="55"/>
        <v>26980</v>
      </c>
      <c r="Q173" s="3">
        <f>LOOKUP($B$2,単価明細!J:J,単価明細!K:K)</f>
        <v>60</v>
      </c>
      <c r="R173" s="3">
        <f t="shared" si="44"/>
        <v>2830</v>
      </c>
      <c r="S173" s="3">
        <f t="shared" si="45"/>
        <v>31170</v>
      </c>
      <c r="T173" s="8">
        <f t="shared" si="46"/>
        <v>0</v>
      </c>
      <c r="U173" s="3">
        <f t="shared" si="47"/>
        <v>220</v>
      </c>
      <c r="V173" s="3">
        <f t="shared" si="48"/>
        <v>1000</v>
      </c>
      <c r="W173" s="3">
        <f t="shared" si="56"/>
        <v>31520</v>
      </c>
      <c r="X173" s="3">
        <f t="shared" si="49"/>
        <v>3250</v>
      </c>
      <c r="Y173" s="3">
        <f t="shared" si="50"/>
        <v>35770</v>
      </c>
      <c r="Z173" s="8">
        <f t="shared" si="51"/>
        <v>0</v>
      </c>
      <c r="AA173" s="17">
        <f t="shared" si="52"/>
        <v>0</v>
      </c>
    </row>
    <row r="174" spans="1:27">
      <c r="A174" s="16">
        <v>167</v>
      </c>
      <c r="B174" s="2">
        <f>IF($B$4="上水道",IF($B$2&lt;=20,LOOKUP(A174,単価明細!A:A,単価明細!B:B),LOOKUP(A174,単価明細!A:A,単価明細!F:F)),IF($B$2&lt;=20,LOOKUP(A174,単価明細!A:A,単価明細!B:B),LOOKUP(A174,単価明細!A:A,単価明細!F:F))+10)</f>
        <v>180</v>
      </c>
      <c r="C174" s="3">
        <f>IF($B$4="上水道",IF($B$2&lt;=20,LOOKUP(A174,単価明細!A:A,単価明細!C:C),LOOKUP(A174,単価明細!A:A,単価明細!G:G)),IF($B$2&lt;=20,LOOKUP(A174,単価明細!A:A,単価明細!C:C),LOOKUP(A174,単価明細!A:A,単価明細!G:G))+300)</f>
        <v>1300</v>
      </c>
      <c r="D174" s="3">
        <f t="shared" si="53"/>
        <v>27160</v>
      </c>
      <c r="E174" s="3">
        <f>LOOKUP($B$2,単価明細!J:J,単価明細!K:K)</f>
        <v>60</v>
      </c>
      <c r="F174" s="3">
        <f t="shared" si="38"/>
        <v>2850</v>
      </c>
      <c r="G174" s="4">
        <f t="shared" si="39"/>
        <v>31370</v>
      </c>
      <c r="H174" s="2">
        <v>220</v>
      </c>
      <c r="I174" s="3">
        <v>1000</v>
      </c>
      <c r="J174" s="3">
        <f t="shared" si="54"/>
        <v>31740</v>
      </c>
      <c r="K174" s="3">
        <f t="shared" si="40"/>
        <v>3270</v>
      </c>
      <c r="L174" s="4">
        <f t="shared" si="41"/>
        <v>36010</v>
      </c>
      <c r="M174" s="3">
        <f t="shared" si="42"/>
        <v>167</v>
      </c>
      <c r="N174" s="3">
        <f>IF($B$1=1,B174,LOOKUP(M174,単価明細!A:A,単価明細!B:B)*B$1)</f>
        <v>180</v>
      </c>
      <c r="O174" s="3">
        <f t="shared" si="43"/>
        <v>1300</v>
      </c>
      <c r="P174" s="3">
        <f t="shared" si="55"/>
        <v>27160</v>
      </c>
      <c r="Q174" s="3">
        <f>LOOKUP($B$2,単価明細!J:J,単価明細!K:K)</f>
        <v>60</v>
      </c>
      <c r="R174" s="3">
        <f t="shared" si="44"/>
        <v>2850</v>
      </c>
      <c r="S174" s="3">
        <f t="shared" si="45"/>
        <v>31370</v>
      </c>
      <c r="T174" s="8">
        <f t="shared" si="46"/>
        <v>0</v>
      </c>
      <c r="U174" s="3">
        <f t="shared" si="47"/>
        <v>220</v>
      </c>
      <c r="V174" s="3">
        <f t="shared" si="48"/>
        <v>1000</v>
      </c>
      <c r="W174" s="3">
        <f t="shared" si="56"/>
        <v>31740</v>
      </c>
      <c r="X174" s="3">
        <f t="shared" si="49"/>
        <v>3270</v>
      </c>
      <c r="Y174" s="3">
        <f t="shared" si="50"/>
        <v>36010</v>
      </c>
      <c r="Z174" s="8">
        <f t="shared" si="51"/>
        <v>0</v>
      </c>
      <c r="AA174" s="17">
        <f t="shared" si="52"/>
        <v>0</v>
      </c>
    </row>
    <row r="175" spans="1:27">
      <c r="A175" s="16">
        <v>168</v>
      </c>
      <c r="B175" s="2">
        <f>IF($B$4="上水道",IF($B$2&lt;=20,LOOKUP(A175,単価明細!A:A,単価明細!B:B),LOOKUP(A175,単価明細!A:A,単価明細!F:F)),IF($B$2&lt;=20,LOOKUP(A175,単価明細!A:A,単価明細!B:B),LOOKUP(A175,単価明細!A:A,単価明細!F:F))+10)</f>
        <v>180</v>
      </c>
      <c r="C175" s="3">
        <f>IF($B$4="上水道",IF($B$2&lt;=20,LOOKUP(A175,単価明細!A:A,単価明細!C:C),LOOKUP(A175,単価明細!A:A,単価明細!G:G)),IF($B$2&lt;=20,LOOKUP(A175,単価明細!A:A,単価明細!C:C),LOOKUP(A175,単価明細!A:A,単価明細!G:G))+300)</f>
        <v>1300</v>
      </c>
      <c r="D175" s="3">
        <f t="shared" si="53"/>
        <v>27340</v>
      </c>
      <c r="E175" s="3">
        <f>LOOKUP($B$2,単価明細!J:J,単価明細!K:K)</f>
        <v>60</v>
      </c>
      <c r="F175" s="3">
        <f t="shared" si="38"/>
        <v>2870</v>
      </c>
      <c r="G175" s="4">
        <f t="shared" si="39"/>
        <v>31570</v>
      </c>
      <c r="H175" s="2">
        <v>220</v>
      </c>
      <c r="I175" s="3">
        <v>1000</v>
      </c>
      <c r="J175" s="3">
        <f t="shared" si="54"/>
        <v>31960</v>
      </c>
      <c r="K175" s="3">
        <f t="shared" si="40"/>
        <v>3290</v>
      </c>
      <c r="L175" s="4">
        <f t="shared" si="41"/>
        <v>36250</v>
      </c>
      <c r="M175" s="3">
        <f t="shared" si="42"/>
        <v>168</v>
      </c>
      <c r="N175" s="3">
        <f>IF($B$1=1,B175,LOOKUP(M175,単価明細!A:A,単価明細!B:B)*B$1)</f>
        <v>180</v>
      </c>
      <c r="O175" s="3">
        <f t="shared" si="43"/>
        <v>1300</v>
      </c>
      <c r="P175" s="3">
        <f t="shared" si="55"/>
        <v>27340</v>
      </c>
      <c r="Q175" s="3">
        <f>LOOKUP($B$2,単価明細!J:J,単価明細!K:K)</f>
        <v>60</v>
      </c>
      <c r="R175" s="3">
        <f t="shared" si="44"/>
        <v>2870</v>
      </c>
      <c r="S175" s="3">
        <f t="shared" si="45"/>
        <v>31570</v>
      </c>
      <c r="T175" s="8">
        <f t="shared" si="46"/>
        <v>0</v>
      </c>
      <c r="U175" s="3">
        <f t="shared" si="47"/>
        <v>220</v>
      </c>
      <c r="V175" s="3">
        <f t="shared" si="48"/>
        <v>1000</v>
      </c>
      <c r="W175" s="3">
        <f t="shared" si="56"/>
        <v>31960</v>
      </c>
      <c r="X175" s="3">
        <f t="shared" si="49"/>
        <v>3290</v>
      </c>
      <c r="Y175" s="3">
        <f t="shared" si="50"/>
        <v>36250</v>
      </c>
      <c r="Z175" s="8">
        <f t="shared" si="51"/>
        <v>0</v>
      </c>
      <c r="AA175" s="17">
        <f t="shared" si="52"/>
        <v>0</v>
      </c>
    </row>
    <row r="176" spans="1:27">
      <c r="A176" s="16">
        <v>169</v>
      </c>
      <c r="B176" s="2">
        <f>IF($B$4="上水道",IF($B$2&lt;=20,LOOKUP(A176,単価明細!A:A,単価明細!B:B),LOOKUP(A176,単価明細!A:A,単価明細!F:F)),IF($B$2&lt;=20,LOOKUP(A176,単価明細!A:A,単価明細!B:B),LOOKUP(A176,単価明細!A:A,単価明細!F:F))+10)</f>
        <v>180</v>
      </c>
      <c r="C176" s="3">
        <f>IF($B$4="上水道",IF($B$2&lt;=20,LOOKUP(A176,単価明細!A:A,単価明細!C:C),LOOKUP(A176,単価明細!A:A,単価明細!G:G)),IF($B$2&lt;=20,LOOKUP(A176,単価明細!A:A,単価明細!C:C),LOOKUP(A176,単価明細!A:A,単価明細!G:G))+300)</f>
        <v>1300</v>
      </c>
      <c r="D176" s="3">
        <f t="shared" si="53"/>
        <v>27520</v>
      </c>
      <c r="E176" s="3">
        <f>LOOKUP($B$2,単価明細!J:J,単価明細!K:K)</f>
        <v>60</v>
      </c>
      <c r="F176" s="3">
        <f t="shared" si="38"/>
        <v>2880</v>
      </c>
      <c r="G176" s="4">
        <f t="shared" si="39"/>
        <v>31760</v>
      </c>
      <c r="H176" s="2">
        <v>220</v>
      </c>
      <c r="I176" s="3">
        <v>1000</v>
      </c>
      <c r="J176" s="3">
        <f t="shared" si="54"/>
        <v>32180</v>
      </c>
      <c r="K176" s="3">
        <f t="shared" si="40"/>
        <v>3310</v>
      </c>
      <c r="L176" s="4">
        <f t="shared" si="41"/>
        <v>36490</v>
      </c>
      <c r="M176" s="3">
        <f t="shared" si="42"/>
        <v>169</v>
      </c>
      <c r="N176" s="3">
        <f>IF($B$1=1,B176,LOOKUP(M176,単価明細!A:A,単価明細!B:B)*B$1)</f>
        <v>180</v>
      </c>
      <c r="O176" s="3">
        <f t="shared" si="43"/>
        <v>1300</v>
      </c>
      <c r="P176" s="3">
        <f t="shared" si="55"/>
        <v>27520</v>
      </c>
      <c r="Q176" s="3">
        <f>LOOKUP($B$2,単価明細!J:J,単価明細!K:K)</f>
        <v>60</v>
      </c>
      <c r="R176" s="3">
        <f t="shared" si="44"/>
        <v>2880</v>
      </c>
      <c r="S176" s="3">
        <f t="shared" si="45"/>
        <v>31760</v>
      </c>
      <c r="T176" s="8">
        <f t="shared" si="46"/>
        <v>0</v>
      </c>
      <c r="U176" s="3">
        <f t="shared" si="47"/>
        <v>220</v>
      </c>
      <c r="V176" s="3">
        <f t="shared" si="48"/>
        <v>1000</v>
      </c>
      <c r="W176" s="3">
        <f t="shared" si="56"/>
        <v>32180</v>
      </c>
      <c r="X176" s="3">
        <f t="shared" si="49"/>
        <v>3310</v>
      </c>
      <c r="Y176" s="3">
        <f t="shared" si="50"/>
        <v>36490</v>
      </c>
      <c r="Z176" s="8">
        <f t="shared" si="51"/>
        <v>0</v>
      </c>
      <c r="AA176" s="17">
        <f t="shared" si="52"/>
        <v>0</v>
      </c>
    </row>
    <row r="177" spans="1:27">
      <c r="A177" s="16">
        <v>170</v>
      </c>
      <c r="B177" s="2">
        <f>IF($B$4="上水道",IF($B$2&lt;=20,LOOKUP(A177,単価明細!A:A,単価明細!B:B),LOOKUP(A177,単価明細!A:A,単価明細!F:F)),IF($B$2&lt;=20,LOOKUP(A177,単価明細!A:A,単価明細!B:B),LOOKUP(A177,単価明細!A:A,単価明細!F:F))+10)</f>
        <v>180</v>
      </c>
      <c r="C177" s="3">
        <f>IF($B$4="上水道",IF($B$2&lt;=20,LOOKUP(A177,単価明細!A:A,単価明細!C:C),LOOKUP(A177,単価明細!A:A,単価明細!G:G)),IF($B$2&lt;=20,LOOKUP(A177,単価明細!A:A,単価明細!C:C),LOOKUP(A177,単価明細!A:A,単価明細!G:G))+300)</f>
        <v>1300</v>
      </c>
      <c r="D177" s="3">
        <f t="shared" si="53"/>
        <v>27700</v>
      </c>
      <c r="E177" s="3">
        <f>LOOKUP($B$2,単価明細!J:J,単価明細!K:K)</f>
        <v>60</v>
      </c>
      <c r="F177" s="3">
        <f t="shared" si="38"/>
        <v>2900</v>
      </c>
      <c r="G177" s="4">
        <f t="shared" si="39"/>
        <v>31960</v>
      </c>
      <c r="H177" s="2">
        <v>220</v>
      </c>
      <c r="I177" s="3">
        <v>1000</v>
      </c>
      <c r="J177" s="3">
        <f t="shared" si="54"/>
        <v>32400</v>
      </c>
      <c r="K177" s="3">
        <f t="shared" si="40"/>
        <v>3340</v>
      </c>
      <c r="L177" s="4">
        <f t="shared" si="41"/>
        <v>36740</v>
      </c>
      <c r="M177" s="3">
        <f t="shared" si="42"/>
        <v>170</v>
      </c>
      <c r="N177" s="3">
        <f>IF($B$1=1,B177,LOOKUP(M177,単価明細!A:A,単価明細!B:B)*B$1)</f>
        <v>180</v>
      </c>
      <c r="O177" s="3">
        <f t="shared" si="43"/>
        <v>1300</v>
      </c>
      <c r="P177" s="3">
        <f t="shared" si="55"/>
        <v>27700</v>
      </c>
      <c r="Q177" s="3">
        <f>LOOKUP($B$2,単価明細!J:J,単価明細!K:K)</f>
        <v>60</v>
      </c>
      <c r="R177" s="3">
        <f t="shared" si="44"/>
        <v>2900</v>
      </c>
      <c r="S177" s="3">
        <f t="shared" si="45"/>
        <v>31960</v>
      </c>
      <c r="T177" s="8">
        <f t="shared" si="46"/>
        <v>0</v>
      </c>
      <c r="U177" s="3">
        <f t="shared" si="47"/>
        <v>220</v>
      </c>
      <c r="V177" s="3">
        <f t="shared" si="48"/>
        <v>1000</v>
      </c>
      <c r="W177" s="3">
        <f t="shared" si="56"/>
        <v>32400</v>
      </c>
      <c r="X177" s="3">
        <f t="shared" si="49"/>
        <v>3340</v>
      </c>
      <c r="Y177" s="3">
        <f t="shared" si="50"/>
        <v>36740</v>
      </c>
      <c r="Z177" s="8">
        <f t="shared" si="51"/>
        <v>0</v>
      </c>
      <c r="AA177" s="17">
        <f t="shared" si="52"/>
        <v>0</v>
      </c>
    </row>
    <row r="178" spans="1:27">
      <c r="A178" s="16">
        <v>171</v>
      </c>
      <c r="B178" s="2">
        <f>IF($B$4="上水道",IF($B$2&lt;=20,LOOKUP(A178,単価明細!A:A,単価明細!B:B),LOOKUP(A178,単価明細!A:A,単価明細!F:F)),IF($B$2&lt;=20,LOOKUP(A178,単価明細!A:A,単価明細!B:B),LOOKUP(A178,単価明細!A:A,単価明細!F:F))+10)</f>
        <v>180</v>
      </c>
      <c r="C178" s="3">
        <f>IF($B$4="上水道",IF($B$2&lt;=20,LOOKUP(A178,単価明細!A:A,単価明細!C:C),LOOKUP(A178,単価明細!A:A,単価明細!G:G)),IF($B$2&lt;=20,LOOKUP(A178,単価明細!A:A,単価明細!C:C),LOOKUP(A178,単価明細!A:A,単価明細!G:G))+300)</f>
        <v>1300</v>
      </c>
      <c r="D178" s="3">
        <f t="shared" si="53"/>
        <v>27880</v>
      </c>
      <c r="E178" s="3">
        <f>LOOKUP($B$2,単価明細!J:J,単価明細!K:K)</f>
        <v>60</v>
      </c>
      <c r="F178" s="3">
        <f t="shared" si="38"/>
        <v>2920</v>
      </c>
      <c r="G178" s="4">
        <f t="shared" si="39"/>
        <v>32160</v>
      </c>
      <c r="H178" s="2">
        <v>220</v>
      </c>
      <c r="I178" s="3">
        <v>1000</v>
      </c>
      <c r="J178" s="3">
        <f t="shared" si="54"/>
        <v>32620</v>
      </c>
      <c r="K178" s="3">
        <f t="shared" si="40"/>
        <v>3360</v>
      </c>
      <c r="L178" s="4">
        <f t="shared" si="41"/>
        <v>36980</v>
      </c>
      <c r="M178" s="3">
        <f t="shared" si="42"/>
        <v>171</v>
      </c>
      <c r="N178" s="3">
        <f>IF($B$1=1,B178,LOOKUP(M178,単価明細!A:A,単価明細!B:B)*B$1)</f>
        <v>180</v>
      </c>
      <c r="O178" s="3">
        <f t="shared" si="43"/>
        <v>1300</v>
      </c>
      <c r="P178" s="3">
        <f t="shared" si="55"/>
        <v>27880</v>
      </c>
      <c r="Q178" s="3">
        <f>LOOKUP($B$2,単価明細!J:J,単価明細!K:K)</f>
        <v>60</v>
      </c>
      <c r="R178" s="3">
        <f t="shared" si="44"/>
        <v>2920</v>
      </c>
      <c r="S178" s="3">
        <f t="shared" si="45"/>
        <v>32160</v>
      </c>
      <c r="T178" s="8">
        <f t="shared" si="46"/>
        <v>0</v>
      </c>
      <c r="U178" s="3">
        <f t="shared" si="47"/>
        <v>220</v>
      </c>
      <c r="V178" s="3">
        <f t="shared" si="48"/>
        <v>1000</v>
      </c>
      <c r="W178" s="3">
        <f t="shared" si="56"/>
        <v>32620</v>
      </c>
      <c r="X178" s="3">
        <f t="shared" si="49"/>
        <v>3360</v>
      </c>
      <c r="Y178" s="3">
        <f t="shared" si="50"/>
        <v>36980</v>
      </c>
      <c r="Z178" s="8">
        <f t="shared" si="51"/>
        <v>0</v>
      </c>
      <c r="AA178" s="17">
        <f t="shared" si="52"/>
        <v>0</v>
      </c>
    </row>
    <row r="179" spans="1:27">
      <c r="A179" s="16">
        <v>172</v>
      </c>
      <c r="B179" s="2">
        <f>IF($B$4="上水道",IF($B$2&lt;=20,LOOKUP(A179,単価明細!A:A,単価明細!B:B),LOOKUP(A179,単価明細!A:A,単価明細!F:F)),IF($B$2&lt;=20,LOOKUP(A179,単価明細!A:A,単価明細!B:B),LOOKUP(A179,単価明細!A:A,単価明細!F:F))+10)</f>
        <v>180</v>
      </c>
      <c r="C179" s="3">
        <f>IF($B$4="上水道",IF($B$2&lt;=20,LOOKUP(A179,単価明細!A:A,単価明細!C:C),LOOKUP(A179,単価明細!A:A,単価明細!G:G)),IF($B$2&lt;=20,LOOKUP(A179,単価明細!A:A,単価明細!C:C),LOOKUP(A179,単価明細!A:A,単価明細!G:G))+300)</f>
        <v>1300</v>
      </c>
      <c r="D179" s="3">
        <f t="shared" si="53"/>
        <v>28060</v>
      </c>
      <c r="E179" s="3">
        <f>LOOKUP($B$2,単価明細!J:J,単価明細!K:K)</f>
        <v>60</v>
      </c>
      <c r="F179" s="3">
        <f t="shared" si="38"/>
        <v>2940</v>
      </c>
      <c r="G179" s="4">
        <f t="shared" si="39"/>
        <v>32360</v>
      </c>
      <c r="H179" s="2">
        <v>220</v>
      </c>
      <c r="I179" s="3">
        <v>1000</v>
      </c>
      <c r="J179" s="3">
        <f t="shared" si="54"/>
        <v>32840</v>
      </c>
      <c r="K179" s="3">
        <f t="shared" si="40"/>
        <v>3380</v>
      </c>
      <c r="L179" s="4">
        <f t="shared" si="41"/>
        <v>37220</v>
      </c>
      <c r="M179" s="3">
        <f t="shared" si="42"/>
        <v>172</v>
      </c>
      <c r="N179" s="3">
        <f>IF($B$1=1,B179,LOOKUP(M179,単価明細!A:A,単価明細!B:B)*B$1)</f>
        <v>180</v>
      </c>
      <c r="O179" s="3">
        <f t="shared" si="43"/>
        <v>1300</v>
      </c>
      <c r="P179" s="3">
        <f t="shared" si="55"/>
        <v>28060</v>
      </c>
      <c r="Q179" s="3">
        <f>LOOKUP($B$2,単価明細!J:J,単価明細!K:K)</f>
        <v>60</v>
      </c>
      <c r="R179" s="3">
        <f t="shared" si="44"/>
        <v>2940</v>
      </c>
      <c r="S179" s="3">
        <f t="shared" si="45"/>
        <v>32360</v>
      </c>
      <c r="T179" s="8">
        <f t="shared" si="46"/>
        <v>0</v>
      </c>
      <c r="U179" s="3">
        <f t="shared" si="47"/>
        <v>220</v>
      </c>
      <c r="V179" s="3">
        <f t="shared" si="48"/>
        <v>1000</v>
      </c>
      <c r="W179" s="3">
        <f t="shared" si="56"/>
        <v>32840</v>
      </c>
      <c r="X179" s="3">
        <f t="shared" si="49"/>
        <v>3380</v>
      </c>
      <c r="Y179" s="3">
        <f t="shared" si="50"/>
        <v>37220</v>
      </c>
      <c r="Z179" s="8">
        <f t="shared" si="51"/>
        <v>0</v>
      </c>
      <c r="AA179" s="17">
        <f t="shared" si="52"/>
        <v>0</v>
      </c>
    </row>
    <row r="180" spans="1:27">
      <c r="A180" s="16">
        <v>173</v>
      </c>
      <c r="B180" s="2">
        <f>IF($B$4="上水道",IF($B$2&lt;=20,LOOKUP(A180,単価明細!A:A,単価明細!B:B),LOOKUP(A180,単価明細!A:A,単価明細!F:F)),IF($B$2&lt;=20,LOOKUP(A180,単価明細!A:A,単価明細!B:B),LOOKUP(A180,単価明細!A:A,単価明細!F:F))+10)</f>
        <v>180</v>
      </c>
      <c r="C180" s="3">
        <f>IF($B$4="上水道",IF($B$2&lt;=20,LOOKUP(A180,単価明細!A:A,単価明細!C:C),LOOKUP(A180,単価明細!A:A,単価明細!G:G)),IF($B$2&lt;=20,LOOKUP(A180,単価明細!A:A,単価明細!C:C),LOOKUP(A180,単価明細!A:A,単価明細!G:G))+300)</f>
        <v>1300</v>
      </c>
      <c r="D180" s="3">
        <f t="shared" si="53"/>
        <v>28240</v>
      </c>
      <c r="E180" s="3">
        <f>LOOKUP($B$2,単価明細!J:J,単価明細!K:K)</f>
        <v>60</v>
      </c>
      <c r="F180" s="3">
        <f t="shared" si="38"/>
        <v>2960</v>
      </c>
      <c r="G180" s="4">
        <f t="shared" si="39"/>
        <v>32560</v>
      </c>
      <c r="H180" s="2">
        <v>220</v>
      </c>
      <c r="I180" s="3">
        <v>1000</v>
      </c>
      <c r="J180" s="3">
        <f t="shared" si="54"/>
        <v>33060</v>
      </c>
      <c r="K180" s="3">
        <f t="shared" si="40"/>
        <v>3400</v>
      </c>
      <c r="L180" s="4">
        <f t="shared" si="41"/>
        <v>37460</v>
      </c>
      <c r="M180" s="3">
        <f t="shared" si="42"/>
        <v>173</v>
      </c>
      <c r="N180" s="3">
        <f>IF($B$1=1,B180,LOOKUP(M180,単価明細!A:A,単価明細!B:B)*B$1)</f>
        <v>180</v>
      </c>
      <c r="O180" s="3">
        <f t="shared" si="43"/>
        <v>1300</v>
      </c>
      <c r="P180" s="3">
        <f t="shared" si="55"/>
        <v>28240</v>
      </c>
      <c r="Q180" s="3">
        <f>LOOKUP($B$2,単価明細!J:J,単価明細!K:K)</f>
        <v>60</v>
      </c>
      <c r="R180" s="3">
        <f t="shared" si="44"/>
        <v>2960</v>
      </c>
      <c r="S180" s="3">
        <f t="shared" si="45"/>
        <v>32560</v>
      </c>
      <c r="T180" s="8">
        <f t="shared" si="46"/>
        <v>0</v>
      </c>
      <c r="U180" s="3">
        <f t="shared" si="47"/>
        <v>220</v>
      </c>
      <c r="V180" s="3">
        <f t="shared" si="48"/>
        <v>1000</v>
      </c>
      <c r="W180" s="3">
        <f t="shared" si="56"/>
        <v>33060</v>
      </c>
      <c r="X180" s="3">
        <f t="shared" si="49"/>
        <v>3400</v>
      </c>
      <c r="Y180" s="3">
        <f t="shared" si="50"/>
        <v>37460</v>
      </c>
      <c r="Z180" s="8">
        <f t="shared" si="51"/>
        <v>0</v>
      </c>
      <c r="AA180" s="17">
        <f t="shared" si="52"/>
        <v>0</v>
      </c>
    </row>
    <row r="181" spans="1:27">
      <c r="A181" s="16">
        <v>174</v>
      </c>
      <c r="B181" s="2">
        <f>IF($B$4="上水道",IF($B$2&lt;=20,LOOKUP(A181,単価明細!A:A,単価明細!B:B),LOOKUP(A181,単価明細!A:A,単価明細!F:F)),IF($B$2&lt;=20,LOOKUP(A181,単価明細!A:A,単価明細!B:B),LOOKUP(A181,単価明細!A:A,単価明細!F:F))+10)</f>
        <v>180</v>
      </c>
      <c r="C181" s="3">
        <f>IF($B$4="上水道",IF($B$2&lt;=20,LOOKUP(A181,単価明細!A:A,単価明細!C:C),LOOKUP(A181,単価明細!A:A,単価明細!G:G)),IF($B$2&lt;=20,LOOKUP(A181,単価明細!A:A,単価明細!C:C),LOOKUP(A181,単価明細!A:A,単価明細!G:G))+300)</f>
        <v>1300</v>
      </c>
      <c r="D181" s="3">
        <f t="shared" si="53"/>
        <v>28420</v>
      </c>
      <c r="E181" s="3">
        <f>LOOKUP($B$2,単価明細!J:J,単価明細!K:K)</f>
        <v>60</v>
      </c>
      <c r="F181" s="3">
        <f t="shared" si="38"/>
        <v>2970</v>
      </c>
      <c r="G181" s="4">
        <f t="shared" si="39"/>
        <v>32750</v>
      </c>
      <c r="H181" s="2">
        <v>220</v>
      </c>
      <c r="I181" s="3">
        <v>1000</v>
      </c>
      <c r="J181" s="3">
        <f t="shared" si="54"/>
        <v>33280</v>
      </c>
      <c r="K181" s="3">
        <f t="shared" si="40"/>
        <v>3420</v>
      </c>
      <c r="L181" s="4">
        <f t="shared" si="41"/>
        <v>37700</v>
      </c>
      <c r="M181" s="3">
        <f t="shared" si="42"/>
        <v>174</v>
      </c>
      <c r="N181" s="3">
        <f>IF($B$1=1,B181,LOOKUP(M181,単価明細!A:A,単価明細!B:B)*B$1)</f>
        <v>180</v>
      </c>
      <c r="O181" s="3">
        <f t="shared" si="43"/>
        <v>1300</v>
      </c>
      <c r="P181" s="3">
        <f t="shared" si="55"/>
        <v>28420</v>
      </c>
      <c r="Q181" s="3">
        <f>LOOKUP($B$2,単価明細!J:J,単価明細!K:K)</f>
        <v>60</v>
      </c>
      <c r="R181" s="3">
        <f t="shared" si="44"/>
        <v>2970</v>
      </c>
      <c r="S181" s="3">
        <f t="shared" si="45"/>
        <v>32750</v>
      </c>
      <c r="T181" s="8">
        <f t="shared" si="46"/>
        <v>0</v>
      </c>
      <c r="U181" s="3">
        <f t="shared" si="47"/>
        <v>220</v>
      </c>
      <c r="V181" s="3">
        <f t="shared" si="48"/>
        <v>1000</v>
      </c>
      <c r="W181" s="3">
        <f t="shared" si="56"/>
        <v>33280</v>
      </c>
      <c r="X181" s="3">
        <f t="shared" si="49"/>
        <v>3420</v>
      </c>
      <c r="Y181" s="3">
        <f t="shared" si="50"/>
        <v>37700</v>
      </c>
      <c r="Z181" s="8">
        <f t="shared" si="51"/>
        <v>0</v>
      </c>
      <c r="AA181" s="17">
        <f t="shared" si="52"/>
        <v>0</v>
      </c>
    </row>
    <row r="182" spans="1:27">
      <c r="A182" s="16">
        <v>175</v>
      </c>
      <c r="B182" s="2">
        <f>IF($B$4="上水道",IF($B$2&lt;=20,LOOKUP(A182,単価明細!A:A,単価明細!B:B),LOOKUP(A182,単価明細!A:A,単価明細!F:F)),IF($B$2&lt;=20,LOOKUP(A182,単価明細!A:A,単価明細!B:B),LOOKUP(A182,単価明細!A:A,単価明細!F:F))+10)</f>
        <v>180</v>
      </c>
      <c r="C182" s="3">
        <f>IF($B$4="上水道",IF($B$2&lt;=20,LOOKUP(A182,単価明細!A:A,単価明細!C:C),LOOKUP(A182,単価明細!A:A,単価明細!G:G)),IF($B$2&lt;=20,LOOKUP(A182,単価明細!A:A,単価明細!C:C),LOOKUP(A182,単価明細!A:A,単価明細!G:G))+300)</f>
        <v>1300</v>
      </c>
      <c r="D182" s="3">
        <f t="shared" si="53"/>
        <v>28600</v>
      </c>
      <c r="E182" s="3">
        <f>LOOKUP($B$2,単価明細!J:J,単価明細!K:K)</f>
        <v>60</v>
      </c>
      <c r="F182" s="3">
        <f t="shared" si="38"/>
        <v>2990</v>
      </c>
      <c r="G182" s="4">
        <f t="shared" si="39"/>
        <v>32950</v>
      </c>
      <c r="H182" s="2">
        <v>220</v>
      </c>
      <c r="I182" s="3">
        <v>1000</v>
      </c>
      <c r="J182" s="3">
        <f t="shared" si="54"/>
        <v>33500</v>
      </c>
      <c r="K182" s="3">
        <f t="shared" si="40"/>
        <v>3450</v>
      </c>
      <c r="L182" s="4">
        <f t="shared" si="41"/>
        <v>37950</v>
      </c>
      <c r="M182" s="3">
        <f t="shared" si="42"/>
        <v>175</v>
      </c>
      <c r="N182" s="3">
        <f>IF($B$1=1,B182,LOOKUP(M182,単価明細!A:A,単価明細!B:B)*B$1)</f>
        <v>180</v>
      </c>
      <c r="O182" s="3">
        <f t="shared" si="43"/>
        <v>1300</v>
      </c>
      <c r="P182" s="3">
        <f t="shared" si="55"/>
        <v>28600</v>
      </c>
      <c r="Q182" s="3">
        <f>LOOKUP($B$2,単価明細!J:J,単価明細!K:K)</f>
        <v>60</v>
      </c>
      <c r="R182" s="3">
        <f t="shared" si="44"/>
        <v>2990</v>
      </c>
      <c r="S182" s="3">
        <f t="shared" si="45"/>
        <v>32950</v>
      </c>
      <c r="T182" s="8">
        <f t="shared" si="46"/>
        <v>0</v>
      </c>
      <c r="U182" s="3">
        <f t="shared" si="47"/>
        <v>220</v>
      </c>
      <c r="V182" s="3">
        <f t="shared" si="48"/>
        <v>1000</v>
      </c>
      <c r="W182" s="3">
        <f t="shared" si="56"/>
        <v>33500</v>
      </c>
      <c r="X182" s="3">
        <f t="shared" si="49"/>
        <v>3450</v>
      </c>
      <c r="Y182" s="3">
        <f t="shared" si="50"/>
        <v>37950</v>
      </c>
      <c r="Z182" s="8">
        <f t="shared" si="51"/>
        <v>0</v>
      </c>
      <c r="AA182" s="17">
        <f t="shared" si="52"/>
        <v>0</v>
      </c>
    </row>
    <row r="183" spans="1:27">
      <c r="A183" s="16">
        <v>176</v>
      </c>
      <c r="B183" s="2">
        <f>IF($B$4="上水道",IF($B$2&lt;=20,LOOKUP(A183,単価明細!A:A,単価明細!B:B),LOOKUP(A183,単価明細!A:A,単価明細!F:F)),IF($B$2&lt;=20,LOOKUP(A183,単価明細!A:A,単価明細!B:B),LOOKUP(A183,単価明細!A:A,単価明細!F:F))+10)</f>
        <v>180</v>
      </c>
      <c r="C183" s="3">
        <f>IF($B$4="上水道",IF($B$2&lt;=20,LOOKUP(A183,単価明細!A:A,単価明細!C:C),LOOKUP(A183,単価明細!A:A,単価明細!G:G)),IF($B$2&lt;=20,LOOKUP(A183,単価明細!A:A,単価明細!C:C),LOOKUP(A183,単価明細!A:A,単価明細!G:G))+300)</f>
        <v>1300</v>
      </c>
      <c r="D183" s="3">
        <f t="shared" si="53"/>
        <v>28780</v>
      </c>
      <c r="E183" s="3">
        <f>LOOKUP($B$2,単価明細!J:J,単価明細!K:K)</f>
        <v>60</v>
      </c>
      <c r="F183" s="3">
        <f t="shared" si="38"/>
        <v>3010</v>
      </c>
      <c r="G183" s="4">
        <f t="shared" si="39"/>
        <v>33150</v>
      </c>
      <c r="H183" s="2">
        <v>220</v>
      </c>
      <c r="I183" s="3">
        <v>1000</v>
      </c>
      <c r="J183" s="3">
        <f t="shared" si="54"/>
        <v>33720</v>
      </c>
      <c r="K183" s="3">
        <f t="shared" si="40"/>
        <v>3470</v>
      </c>
      <c r="L183" s="4">
        <f t="shared" si="41"/>
        <v>38190</v>
      </c>
      <c r="M183" s="3">
        <f t="shared" si="42"/>
        <v>176</v>
      </c>
      <c r="N183" s="3">
        <f>IF($B$1=1,B183,LOOKUP(M183,単価明細!A:A,単価明細!B:B)*B$1)</f>
        <v>180</v>
      </c>
      <c r="O183" s="3">
        <f t="shared" si="43"/>
        <v>1300</v>
      </c>
      <c r="P183" s="3">
        <f t="shared" si="55"/>
        <v>28780</v>
      </c>
      <c r="Q183" s="3">
        <f>LOOKUP($B$2,単価明細!J:J,単価明細!K:K)</f>
        <v>60</v>
      </c>
      <c r="R183" s="3">
        <f t="shared" si="44"/>
        <v>3010</v>
      </c>
      <c r="S183" s="3">
        <f t="shared" si="45"/>
        <v>33150</v>
      </c>
      <c r="T183" s="8">
        <f t="shared" si="46"/>
        <v>0</v>
      </c>
      <c r="U183" s="3">
        <f t="shared" si="47"/>
        <v>220</v>
      </c>
      <c r="V183" s="3">
        <f t="shared" si="48"/>
        <v>1000</v>
      </c>
      <c r="W183" s="3">
        <f t="shared" si="56"/>
        <v>33720</v>
      </c>
      <c r="X183" s="3">
        <f t="shared" si="49"/>
        <v>3470</v>
      </c>
      <c r="Y183" s="3">
        <f t="shared" si="50"/>
        <v>38190</v>
      </c>
      <c r="Z183" s="8">
        <f t="shared" si="51"/>
        <v>0</v>
      </c>
      <c r="AA183" s="17">
        <f t="shared" si="52"/>
        <v>0</v>
      </c>
    </row>
    <row r="184" spans="1:27">
      <c r="A184" s="16">
        <v>177</v>
      </c>
      <c r="B184" s="2">
        <f>IF($B$4="上水道",IF($B$2&lt;=20,LOOKUP(A184,単価明細!A:A,単価明細!B:B),LOOKUP(A184,単価明細!A:A,単価明細!F:F)),IF($B$2&lt;=20,LOOKUP(A184,単価明細!A:A,単価明細!B:B),LOOKUP(A184,単価明細!A:A,単価明細!F:F))+10)</f>
        <v>180</v>
      </c>
      <c r="C184" s="3">
        <f>IF($B$4="上水道",IF($B$2&lt;=20,LOOKUP(A184,単価明細!A:A,単価明細!C:C),LOOKUP(A184,単価明細!A:A,単価明細!G:G)),IF($B$2&lt;=20,LOOKUP(A184,単価明細!A:A,単価明細!C:C),LOOKUP(A184,単価明細!A:A,単価明細!G:G))+300)</f>
        <v>1300</v>
      </c>
      <c r="D184" s="3">
        <f t="shared" si="53"/>
        <v>28960</v>
      </c>
      <c r="E184" s="3">
        <f>LOOKUP($B$2,単価明細!J:J,単価明細!K:K)</f>
        <v>60</v>
      </c>
      <c r="F184" s="3">
        <f t="shared" si="38"/>
        <v>3030</v>
      </c>
      <c r="G184" s="4">
        <f t="shared" si="39"/>
        <v>33350</v>
      </c>
      <c r="H184" s="2">
        <v>220</v>
      </c>
      <c r="I184" s="3">
        <v>1000</v>
      </c>
      <c r="J184" s="3">
        <f t="shared" si="54"/>
        <v>33940</v>
      </c>
      <c r="K184" s="3">
        <f t="shared" si="40"/>
        <v>3490</v>
      </c>
      <c r="L184" s="4">
        <f t="shared" si="41"/>
        <v>38430</v>
      </c>
      <c r="M184" s="3">
        <f t="shared" si="42"/>
        <v>177</v>
      </c>
      <c r="N184" s="3">
        <f>IF($B$1=1,B184,LOOKUP(M184,単価明細!A:A,単価明細!B:B)*B$1)</f>
        <v>180</v>
      </c>
      <c r="O184" s="3">
        <f t="shared" si="43"/>
        <v>1300</v>
      </c>
      <c r="P184" s="3">
        <f t="shared" si="55"/>
        <v>28960</v>
      </c>
      <c r="Q184" s="3">
        <f>LOOKUP($B$2,単価明細!J:J,単価明細!K:K)</f>
        <v>60</v>
      </c>
      <c r="R184" s="3">
        <f t="shared" si="44"/>
        <v>3030</v>
      </c>
      <c r="S184" s="3">
        <f t="shared" si="45"/>
        <v>33350</v>
      </c>
      <c r="T184" s="8">
        <f t="shared" si="46"/>
        <v>0</v>
      </c>
      <c r="U184" s="3">
        <f t="shared" si="47"/>
        <v>220</v>
      </c>
      <c r="V184" s="3">
        <f t="shared" si="48"/>
        <v>1000</v>
      </c>
      <c r="W184" s="3">
        <f t="shared" si="56"/>
        <v>33940</v>
      </c>
      <c r="X184" s="3">
        <f t="shared" si="49"/>
        <v>3490</v>
      </c>
      <c r="Y184" s="3">
        <f t="shared" si="50"/>
        <v>38430</v>
      </c>
      <c r="Z184" s="8">
        <f t="shared" si="51"/>
        <v>0</v>
      </c>
      <c r="AA184" s="17">
        <f t="shared" si="52"/>
        <v>0</v>
      </c>
    </row>
    <row r="185" spans="1:27">
      <c r="A185" s="16">
        <v>178</v>
      </c>
      <c r="B185" s="2">
        <f>IF($B$4="上水道",IF($B$2&lt;=20,LOOKUP(A185,単価明細!A:A,単価明細!B:B),LOOKUP(A185,単価明細!A:A,単価明細!F:F)),IF($B$2&lt;=20,LOOKUP(A185,単価明細!A:A,単価明細!B:B),LOOKUP(A185,単価明細!A:A,単価明細!F:F))+10)</f>
        <v>180</v>
      </c>
      <c r="C185" s="3">
        <f>IF($B$4="上水道",IF($B$2&lt;=20,LOOKUP(A185,単価明細!A:A,単価明細!C:C),LOOKUP(A185,単価明細!A:A,単価明細!G:G)),IF($B$2&lt;=20,LOOKUP(A185,単価明細!A:A,単価明細!C:C),LOOKUP(A185,単価明細!A:A,単価明細!G:G))+300)</f>
        <v>1300</v>
      </c>
      <c r="D185" s="3">
        <f t="shared" si="53"/>
        <v>29140</v>
      </c>
      <c r="E185" s="3">
        <f>LOOKUP($B$2,単価明細!J:J,単価明細!K:K)</f>
        <v>60</v>
      </c>
      <c r="F185" s="3">
        <f t="shared" si="38"/>
        <v>3050</v>
      </c>
      <c r="G185" s="4">
        <f t="shared" si="39"/>
        <v>33550</v>
      </c>
      <c r="H185" s="2">
        <v>220</v>
      </c>
      <c r="I185" s="3">
        <v>1000</v>
      </c>
      <c r="J185" s="3">
        <f t="shared" si="54"/>
        <v>34160</v>
      </c>
      <c r="K185" s="3">
        <f t="shared" si="40"/>
        <v>3510</v>
      </c>
      <c r="L185" s="4">
        <f t="shared" si="41"/>
        <v>38670</v>
      </c>
      <c r="M185" s="3">
        <f t="shared" si="42"/>
        <v>178</v>
      </c>
      <c r="N185" s="3">
        <f>IF($B$1=1,B185,LOOKUP(M185,単価明細!A:A,単価明細!B:B)*B$1)</f>
        <v>180</v>
      </c>
      <c r="O185" s="3">
        <f t="shared" si="43"/>
        <v>1300</v>
      </c>
      <c r="P185" s="3">
        <f t="shared" si="55"/>
        <v>29140</v>
      </c>
      <c r="Q185" s="3">
        <f>LOOKUP($B$2,単価明細!J:J,単価明細!K:K)</f>
        <v>60</v>
      </c>
      <c r="R185" s="3">
        <f t="shared" si="44"/>
        <v>3050</v>
      </c>
      <c r="S185" s="3">
        <f t="shared" si="45"/>
        <v>33550</v>
      </c>
      <c r="T185" s="8">
        <f t="shared" si="46"/>
        <v>0</v>
      </c>
      <c r="U185" s="3">
        <f t="shared" si="47"/>
        <v>220</v>
      </c>
      <c r="V185" s="3">
        <f t="shared" si="48"/>
        <v>1000</v>
      </c>
      <c r="W185" s="3">
        <f t="shared" si="56"/>
        <v>34160</v>
      </c>
      <c r="X185" s="3">
        <f t="shared" si="49"/>
        <v>3510</v>
      </c>
      <c r="Y185" s="3">
        <f t="shared" si="50"/>
        <v>38670</v>
      </c>
      <c r="Z185" s="8">
        <f t="shared" si="51"/>
        <v>0</v>
      </c>
      <c r="AA185" s="17">
        <f t="shared" si="52"/>
        <v>0</v>
      </c>
    </row>
    <row r="186" spans="1:27">
      <c r="A186" s="16">
        <v>179</v>
      </c>
      <c r="B186" s="2">
        <f>IF($B$4="上水道",IF($B$2&lt;=20,LOOKUP(A186,単価明細!A:A,単価明細!B:B),LOOKUP(A186,単価明細!A:A,単価明細!F:F)),IF($B$2&lt;=20,LOOKUP(A186,単価明細!A:A,単価明細!B:B),LOOKUP(A186,単価明細!A:A,単価明細!F:F))+10)</f>
        <v>180</v>
      </c>
      <c r="C186" s="3">
        <f>IF($B$4="上水道",IF($B$2&lt;=20,LOOKUP(A186,単価明細!A:A,単価明細!C:C),LOOKUP(A186,単価明細!A:A,単価明細!G:G)),IF($B$2&lt;=20,LOOKUP(A186,単価明細!A:A,単価明細!C:C),LOOKUP(A186,単価明細!A:A,単価明細!G:G))+300)</f>
        <v>1300</v>
      </c>
      <c r="D186" s="3">
        <f t="shared" si="53"/>
        <v>29320</v>
      </c>
      <c r="E186" s="3">
        <f>LOOKUP($B$2,単価明細!J:J,単価明細!K:K)</f>
        <v>60</v>
      </c>
      <c r="F186" s="3">
        <f t="shared" si="38"/>
        <v>3060</v>
      </c>
      <c r="G186" s="4">
        <f t="shared" si="39"/>
        <v>33740</v>
      </c>
      <c r="H186" s="2">
        <v>220</v>
      </c>
      <c r="I186" s="3">
        <v>1000</v>
      </c>
      <c r="J186" s="3">
        <f t="shared" si="54"/>
        <v>34380</v>
      </c>
      <c r="K186" s="3">
        <f t="shared" si="40"/>
        <v>3530</v>
      </c>
      <c r="L186" s="4">
        <f t="shared" si="41"/>
        <v>38910</v>
      </c>
      <c r="M186" s="3">
        <f t="shared" si="42"/>
        <v>179</v>
      </c>
      <c r="N186" s="3">
        <f>IF($B$1=1,B186,LOOKUP(M186,単価明細!A:A,単価明細!B:B)*B$1)</f>
        <v>180</v>
      </c>
      <c r="O186" s="3">
        <f t="shared" si="43"/>
        <v>1300</v>
      </c>
      <c r="P186" s="3">
        <f t="shared" si="55"/>
        <v>29320</v>
      </c>
      <c r="Q186" s="3">
        <f>LOOKUP($B$2,単価明細!J:J,単価明細!K:K)</f>
        <v>60</v>
      </c>
      <c r="R186" s="3">
        <f t="shared" si="44"/>
        <v>3060</v>
      </c>
      <c r="S186" s="3">
        <f t="shared" si="45"/>
        <v>33740</v>
      </c>
      <c r="T186" s="8">
        <f t="shared" si="46"/>
        <v>0</v>
      </c>
      <c r="U186" s="3">
        <f t="shared" si="47"/>
        <v>220</v>
      </c>
      <c r="V186" s="3">
        <f t="shared" si="48"/>
        <v>1000</v>
      </c>
      <c r="W186" s="3">
        <f t="shared" si="56"/>
        <v>34380</v>
      </c>
      <c r="X186" s="3">
        <f t="shared" si="49"/>
        <v>3530</v>
      </c>
      <c r="Y186" s="3">
        <f t="shared" si="50"/>
        <v>38910</v>
      </c>
      <c r="Z186" s="8">
        <f t="shared" si="51"/>
        <v>0</v>
      </c>
      <c r="AA186" s="17">
        <f t="shared" si="52"/>
        <v>0</v>
      </c>
    </row>
    <row r="187" spans="1:27">
      <c r="A187" s="16">
        <v>180</v>
      </c>
      <c r="B187" s="2">
        <f>IF($B$4="上水道",IF($B$2&lt;=20,LOOKUP(A187,単価明細!A:A,単価明細!B:B),LOOKUP(A187,単価明細!A:A,単価明細!F:F)),IF($B$2&lt;=20,LOOKUP(A187,単価明細!A:A,単価明細!B:B),LOOKUP(A187,単価明細!A:A,単価明細!F:F))+10)</f>
        <v>180</v>
      </c>
      <c r="C187" s="3">
        <f>IF($B$4="上水道",IF($B$2&lt;=20,LOOKUP(A187,単価明細!A:A,単価明細!C:C),LOOKUP(A187,単価明細!A:A,単価明細!G:G)),IF($B$2&lt;=20,LOOKUP(A187,単価明細!A:A,単価明細!C:C),LOOKUP(A187,単価明細!A:A,単価明細!G:G))+300)</f>
        <v>1300</v>
      </c>
      <c r="D187" s="3">
        <f t="shared" si="53"/>
        <v>29500</v>
      </c>
      <c r="E187" s="3">
        <f>LOOKUP($B$2,単価明細!J:J,単価明細!K:K)</f>
        <v>60</v>
      </c>
      <c r="F187" s="3">
        <f t="shared" si="38"/>
        <v>3080</v>
      </c>
      <c r="G187" s="4">
        <f t="shared" si="39"/>
        <v>33940</v>
      </c>
      <c r="H187" s="2">
        <v>220</v>
      </c>
      <c r="I187" s="3">
        <v>1000</v>
      </c>
      <c r="J187" s="3">
        <f t="shared" si="54"/>
        <v>34600</v>
      </c>
      <c r="K187" s="3">
        <f t="shared" si="40"/>
        <v>3560</v>
      </c>
      <c r="L187" s="4">
        <f t="shared" si="41"/>
        <v>39160</v>
      </c>
      <c r="M187" s="3">
        <f t="shared" si="42"/>
        <v>180</v>
      </c>
      <c r="N187" s="3">
        <f>IF($B$1=1,B187,LOOKUP(M187,単価明細!A:A,単価明細!B:B)*B$1)</f>
        <v>180</v>
      </c>
      <c r="O187" s="3">
        <f t="shared" si="43"/>
        <v>1300</v>
      </c>
      <c r="P187" s="3">
        <f t="shared" si="55"/>
        <v>29500</v>
      </c>
      <c r="Q187" s="3">
        <f>LOOKUP($B$2,単価明細!J:J,単価明細!K:K)</f>
        <v>60</v>
      </c>
      <c r="R187" s="3">
        <f t="shared" si="44"/>
        <v>3080</v>
      </c>
      <c r="S187" s="3">
        <f t="shared" si="45"/>
        <v>33940</v>
      </c>
      <c r="T187" s="8">
        <f t="shared" si="46"/>
        <v>0</v>
      </c>
      <c r="U187" s="3">
        <f t="shared" si="47"/>
        <v>220</v>
      </c>
      <c r="V187" s="3">
        <f t="shared" si="48"/>
        <v>1000</v>
      </c>
      <c r="W187" s="3">
        <f t="shared" si="56"/>
        <v>34600</v>
      </c>
      <c r="X187" s="3">
        <f t="shared" si="49"/>
        <v>3560</v>
      </c>
      <c r="Y187" s="3">
        <f t="shared" si="50"/>
        <v>39160</v>
      </c>
      <c r="Z187" s="8">
        <f t="shared" si="51"/>
        <v>0</v>
      </c>
      <c r="AA187" s="17">
        <f t="shared" si="52"/>
        <v>0</v>
      </c>
    </row>
    <row r="188" spans="1:27">
      <c r="A188" s="16">
        <v>181</v>
      </c>
      <c r="B188" s="2">
        <f>IF($B$4="上水道",IF($B$2&lt;=20,LOOKUP(A188,単価明細!A:A,単価明細!B:B),LOOKUP(A188,単価明細!A:A,単価明細!F:F)),IF($B$2&lt;=20,LOOKUP(A188,単価明細!A:A,単価明細!B:B),LOOKUP(A188,単価明細!A:A,単価明細!F:F))+10)</f>
        <v>180</v>
      </c>
      <c r="C188" s="3">
        <f>IF($B$4="上水道",IF($B$2&lt;=20,LOOKUP(A188,単価明細!A:A,単価明細!C:C),LOOKUP(A188,単価明細!A:A,単価明細!G:G)),IF($B$2&lt;=20,LOOKUP(A188,単価明細!A:A,単価明細!C:C),LOOKUP(A188,単価明細!A:A,単価明細!G:G))+300)</f>
        <v>1300</v>
      </c>
      <c r="D188" s="3">
        <f t="shared" si="53"/>
        <v>29680</v>
      </c>
      <c r="E188" s="3">
        <f>LOOKUP($B$2,単価明細!J:J,単価明細!K:K)</f>
        <v>60</v>
      </c>
      <c r="F188" s="3">
        <f t="shared" si="38"/>
        <v>3100</v>
      </c>
      <c r="G188" s="4">
        <f t="shared" si="39"/>
        <v>34140</v>
      </c>
      <c r="H188" s="2">
        <v>220</v>
      </c>
      <c r="I188" s="3">
        <v>1000</v>
      </c>
      <c r="J188" s="3">
        <f t="shared" si="54"/>
        <v>34820</v>
      </c>
      <c r="K188" s="3">
        <f t="shared" si="40"/>
        <v>3580</v>
      </c>
      <c r="L188" s="4">
        <f t="shared" si="41"/>
        <v>39400</v>
      </c>
      <c r="M188" s="3">
        <f t="shared" si="42"/>
        <v>181</v>
      </c>
      <c r="N188" s="3">
        <f>IF($B$1=1,B188,LOOKUP(M188,単価明細!A:A,単価明細!B:B)*B$1)</f>
        <v>180</v>
      </c>
      <c r="O188" s="3">
        <f t="shared" si="43"/>
        <v>1300</v>
      </c>
      <c r="P188" s="3">
        <f t="shared" si="55"/>
        <v>29680</v>
      </c>
      <c r="Q188" s="3">
        <f>LOOKUP($B$2,単価明細!J:J,単価明細!K:K)</f>
        <v>60</v>
      </c>
      <c r="R188" s="3">
        <f t="shared" si="44"/>
        <v>3100</v>
      </c>
      <c r="S188" s="3">
        <f t="shared" si="45"/>
        <v>34140</v>
      </c>
      <c r="T188" s="8">
        <f t="shared" si="46"/>
        <v>0</v>
      </c>
      <c r="U188" s="3">
        <f t="shared" si="47"/>
        <v>220</v>
      </c>
      <c r="V188" s="3">
        <f t="shared" si="48"/>
        <v>1000</v>
      </c>
      <c r="W188" s="3">
        <f t="shared" si="56"/>
        <v>34820</v>
      </c>
      <c r="X188" s="3">
        <f t="shared" si="49"/>
        <v>3580</v>
      </c>
      <c r="Y188" s="3">
        <f t="shared" si="50"/>
        <v>39400</v>
      </c>
      <c r="Z188" s="8">
        <f t="shared" si="51"/>
        <v>0</v>
      </c>
      <c r="AA188" s="17">
        <f t="shared" si="52"/>
        <v>0</v>
      </c>
    </row>
    <row r="189" spans="1:27">
      <c r="A189" s="16">
        <v>182</v>
      </c>
      <c r="B189" s="2">
        <f>IF($B$4="上水道",IF($B$2&lt;=20,LOOKUP(A189,単価明細!A:A,単価明細!B:B),LOOKUP(A189,単価明細!A:A,単価明細!F:F)),IF($B$2&lt;=20,LOOKUP(A189,単価明細!A:A,単価明細!B:B),LOOKUP(A189,単価明細!A:A,単価明細!F:F))+10)</f>
        <v>180</v>
      </c>
      <c r="C189" s="3">
        <f>IF($B$4="上水道",IF($B$2&lt;=20,LOOKUP(A189,単価明細!A:A,単価明細!C:C),LOOKUP(A189,単価明細!A:A,単価明細!G:G)),IF($B$2&lt;=20,LOOKUP(A189,単価明細!A:A,単価明細!C:C),LOOKUP(A189,単価明細!A:A,単価明細!G:G))+300)</f>
        <v>1300</v>
      </c>
      <c r="D189" s="3">
        <f t="shared" si="53"/>
        <v>29860</v>
      </c>
      <c r="E189" s="3">
        <f>LOOKUP($B$2,単価明細!J:J,単価明細!K:K)</f>
        <v>60</v>
      </c>
      <c r="F189" s="3">
        <f t="shared" si="38"/>
        <v>3120</v>
      </c>
      <c r="G189" s="4">
        <f t="shared" si="39"/>
        <v>34340</v>
      </c>
      <c r="H189" s="2">
        <v>220</v>
      </c>
      <c r="I189" s="3">
        <v>1000</v>
      </c>
      <c r="J189" s="3">
        <f t="shared" si="54"/>
        <v>35040</v>
      </c>
      <c r="K189" s="3">
        <f t="shared" si="40"/>
        <v>3600</v>
      </c>
      <c r="L189" s="4">
        <f t="shared" si="41"/>
        <v>39640</v>
      </c>
      <c r="M189" s="3">
        <f t="shared" si="42"/>
        <v>182</v>
      </c>
      <c r="N189" s="3">
        <f>IF($B$1=1,B189,LOOKUP(M189,単価明細!A:A,単価明細!B:B)*B$1)</f>
        <v>180</v>
      </c>
      <c r="O189" s="3">
        <f t="shared" si="43"/>
        <v>1300</v>
      </c>
      <c r="P189" s="3">
        <f t="shared" si="55"/>
        <v>29860</v>
      </c>
      <c r="Q189" s="3">
        <f>LOOKUP($B$2,単価明細!J:J,単価明細!K:K)</f>
        <v>60</v>
      </c>
      <c r="R189" s="3">
        <f t="shared" si="44"/>
        <v>3120</v>
      </c>
      <c r="S189" s="3">
        <f t="shared" si="45"/>
        <v>34340</v>
      </c>
      <c r="T189" s="8">
        <f t="shared" si="46"/>
        <v>0</v>
      </c>
      <c r="U189" s="3">
        <f t="shared" si="47"/>
        <v>220</v>
      </c>
      <c r="V189" s="3">
        <f t="shared" si="48"/>
        <v>1000</v>
      </c>
      <c r="W189" s="3">
        <f t="shared" si="56"/>
        <v>35040</v>
      </c>
      <c r="X189" s="3">
        <f t="shared" si="49"/>
        <v>3600</v>
      </c>
      <c r="Y189" s="3">
        <f t="shared" si="50"/>
        <v>39640</v>
      </c>
      <c r="Z189" s="8">
        <f t="shared" si="51"/>
        <v>0</v>
      </c>
      <c r="AA189" s="17">
        <f t="shared" si="52"/>
        <v>0</v>
      </c>
    </row>
    <row r="190" spans="1:27">
      <c r="A190" s="16">
        <v>183</v>
      </c>
      <c r="B190" s="2">
        <f>IF($B$4="上水道",IF($B$2&lt;=20,LOOKUP(A190,単価明細!A:A,単価明細!B:B),LOOKUP(A190,単価明細!A:A,単価明細!F:F)),IF($B$2&lt;=20,LOOKUP(A190,単価明細!A:A,単価明細!B:B),LOOKUP(A190,単価明細!A:A,単価明細!F:F))+10)</f>
        <v>180</v>
      </c>
      <c r="C190" s="3">
        <f>IF($B$4="上水道",IF($B$2&lt;=20,LOOKUP(A190,単価明細!A:A,単価明細!C:C),LOOKUP(A190,単価明細!A:A,単価明細!G:G)),IF($B$2&lt;=20,LOOKUP(A190,単価明細!A:A,単価明細!C:C),LOOKUP(A190,単価明細!A:A,単価明細!G:G))+300)</f>
        <v>1300</v>
      </c>
      <c r="D190" s="3">
        <f t="shared" si="53"/>
        <v>30040</v>
      </c>
      <c r="E190" s="3">
        <f>LOOKUP($B$2,単価明細!J:J,単価明細!K:K)</f>
        <v>60</v>
      </c>
      <c r="F190" s="3">
        <f t="shared" si="38"/>
        <v>3140</v>
      </c>
      <c r="G190" s="4">
        <f t="shared" si="39"/>
        <v>34540</v>
      </c>
      <c r="H190" s="2">
        <v>220</v>
      </c>
      <c r="I190" s="3">
        <v>1000</v>
      </c>
      <c r="J190" s="3">
        <f t="shared" si="54"/>
        <v>35260</v>
      </c>
      <c r="K190" s="3">
        <f t="shared" si="40"/>
        <v>3620</v>
      </c>
      <c r="L190" s="4">
        <f t="shared" si="41"/>
        <v>39880</v>
      </c>
      <c r="M190" s="3">
        <f t="shared" si="42"/>
        <v>183</v>
      </c>
      <c r="N190" s="3">
        <f>IF($B$1=1,B190,LOOKUP(M190,単価明細!A:A,単価明細!B:B)*B$1)</f>
        <v>180</v>
      </c>
      <c r="O190" s="3">
        <f t="shared" si="43"/>
        <v>1300</v>
      </c>
      <c r="P190" s="3">
        <f t="shared" si="55"/>
        <v>30040</v>
      </c>
      <c r="Q190" s="3">
        <f>LOOKUP($B$2,単価明細!J:J,単価明細!K:K)</f>
        <v>60</v>
      </c>
      <c r="R190" s="3">
        <f t="shared" si="44"/>
        <v>3140</v>
      </c>
      <c r="S190" s="3">
        <f t="shared" si="45"/>
        <v>34540</v>
      </c>
      <c r="T190" s="8">
        <f t="shared" si="46"/>
        <v>0</v>
      </c>
      <c r="U190" s="3">
        <f t="shared" si="47"/>
        <v>220</v>
      </c>
      <c r="V190" s="3">
        <f t="shared" si="48"/>
        <v>1000</v>
      </c>
      <c r="W190" s="3">
        <f t="shared" si="56"/>
        <v>35260</v>
      </c>
      <c r="X190" s="3">
        <f t="shared" si="49"/>
        <v>3620</v>
      </c>
      <c r="Y190" s="3">
        <f t="shared" si="50"/>
        <v>39880</v>
      </c>
      <c r="Z190" s="8">
        <f t="shared" si="51"/>
        <v>0</v>
      </c>
      <c r="AA190" s="17">
        <f t="shared" si="52"/>
        <v>0</v>
      </c>
    </row>
    <row r="191" spans="1:27">
      <c r="A191" s="16">
        <v>184</v>
      </c>
      <c r="B191" s="2">
        <f>IF($B$4="上水道",IF($B$2&lt;=20,LOOKUP(A191,単価明細!A:A,単価明細!B:B),LOOKUP(A191,単価明細!A:A,単価明細!F:F)),IF($B$2&lt;=20,LOOKUP(A191,単価明細!A:A,単価明細!B:B),LOOKUP(A191,単価明細!A:A,単価明細!F:F))+10)</f>
        <v>180</v>
      </c>
      <c r="C191" s="3">
        <f>IF($B$4="上水道",IF($B$2&lt;=20,LOOKUP(A191,単価明細!A:A,単価明細!C:C),LOOKUP(A191,単価明細!A:A,単価明細!G:G)),IF($B$2&lt;=20,LOOKUP(A191,単価明細!A:A,単価明細!C:C),LOOKUP(A191,単価明細!A:A,単価明細!G:G))+300)</f>
        <v>1300</v>
      </c>
      <c r="D191" s="3">
        <f t="shared" si="53"/>
        <v>30220</v>
      </c>
      <c r="E191" s="3">
        <f>LOOKUP($B$2,単価明細!J:J,単価明細!K:K)</f>
        <v>60</v>
      </c>
      <c r="F191" s="3">
        <f t="shared" si="38"/>
        <v>3150</v>
      </c>
      <c r="G191" s="4">
        <f t="shared" si="39"/>
        <v>34730</v>
      </c>
      <c r="H191" s="2">
        <v>220</v>
      </c>
      <c r="I191" s="3">
        <v>1000</v>
      </c>
      <c r="J191" s="3">
        <f t="shared" si="54"/>
        <v>35480</v>
      </c>
      <c r="K191" s="3">
        <f t="shared" si="40"/>
        <v>3640</v>
      </c>
      <c r="L191" s="4">
        <f t="shared" si="41"/>
        <v>40120</v>
      </c>
      <c r="M191" s="3">
        <f t="shared" si="42"/>
        <v>184</v>
      </c>
      <c r="N191" s="3">
        <f>IF($B$1=1,B191,LOOKUP(M191,単価明細!A:A,単価明細!B:B)*B$1)</f>
        <v>180</v>
      </c>
      <c r="O191" s="3">
        <f t="shared" si="43"/>
        <v>1300</v>
      </c>
      <c r="P191" s="3">
        <f t="shared" si="55"/>
        <v>30220</v>
      </c>
      <c r="Q191" s="3">
        <f>LOOKUP($B$2,単価明細!J:J,単価明細!K:K)</f>
        <v>60</v>
      </c>
      <c r="R191" s="3">
        <f t="shared" si="44"/>
        <v>3150</v>
      </c>
      <c r="S191" s="3">
        <f t="shared" si="45"/>
        <v>34730</v>
      </c>
      <c r="T191" s="8">
        <f t="shared" si="46"/>
        <v>0</v>
      </c>
      <c r="U191" s="3">
        <f t="shared" si="47"/>
        <v>220</v>
      </c>
      <c r="V191" s="3">
        <f t="shared" si="48"/>
        <v>1000</v>
      </c>
      <c r="W191" s="3">
        <f t="shared" si="56"/>
        <v>35480</v>
      </c>
      <c r="X191" s="3">
        <f t="shared" si="49"/>
        <v>3640</v>
      </c>
      <c r="Y191" s="3">
        <f t="shared" si="50"/>
        <v>40120</v>
      </c>
      <c r="Z191" s="8">
        <f t="shared" si="51"/>
        <v>0</v>
      </c>
      <c r="AA191" s="17">
        <f t="shared" si="52"/>
        <v>0</v>
      </c>
    </row>
    <row r="192" spans="1:27">
      <c r="A192" s="16">
        <v>185</v>
      </c>
      <c r="B192" s="2">
        <f>IF($B$4="上水道",IF($B$2&lt;=20,LOOKUP(A192,単価明細!A:A,単価明細!B:B),LOOKUP(A192,単価明細!A:A,単価明細!F:F)),IF($B$2&lt;=20,LOOKUP(A192,単価明細!A:A,単価明細!B:B),LOOKUP(A192,単価明細!A:A,単価明細!F:F))+10)</f>
        <v>180</v>
      </c>
      <c r="C192" s="3">
        <f>IF($B$4="上水道",IF($B$2&lt;=20,LOOKUP(A192,単価明細!A:A,単価明細!C:C),LOOKUP(A192,単価明細!A:A,単価明細!G:G)),IF($B$2&lt;=20,LOOKUP(A192,単価明細!A:A,単価明細!C:C),LOOKUP(A192,単価明細!A:A,単価明細!G:G))+300)</f>
        <v>1300</v>
      </c>
      <c r="D192" s="3">
        <f t="shared" si="53"/>
        <v>30400</v>
      </c>
      <c r="E192" s="3">
        <f>LOOKUP($B$2,単価明細!J:J,単価明細!K:K)</f>
        <v>60</v>
      </c>
      <c r="F192" s="3">
        <f t="shared" si="38"/>
        <v>3170</v>
      </c>
      <c r="G192" s="4">
        <f t="shared" si="39"/>
        <v>34930</v>
      </c>
      <c r="H192" s="2">
        <v>220</v>
      </c>
      <c r="I192" s="3">
        <v>1000</v>
      </c>
      <c r="J192" s="3">
        <f t="shared" si="54"/>
        <v>35700</v>
      </c>
      <c r="K192" s="3">
        <f t="shared" si="40"/>
        <v>3670</v>
      </c>
      <c r="L192" s="4">
        <f t="shared" si="41"/>
        <v>40370</v>
      </c>
      <c r="M192" s="3">
        <f t="shared" si="42"/>
        <v>185</v>
      </c>
      <c r="N192" s="3">
        <f>IF($B$1=1,B192,LOOKUP(M192,単価明細!A:A,単価明細!B:B)*B$1)</f>
        <v>180</v>
      </c>
      <c r="O192" s="3">
        <f t="shared" si="43"/>
        <v>1300</v>
      </c>
      <c r="P192" s="3">
        <f t="shared" si="55"/>
        <v>30400</v>
      </c>
      <c r="Q192" s="3">
        <f>LOOKUP($B$2,単価明細!J:J,単価明細!K:K)</f>
        <v>60</v>
      </c>
      <c r="R192" s="3">
        <f t="shared" si="44"/>
        <v>3170</v>
      </c>
      <c r="S192" s="3">
        <f t="shared" si="45"/>
        <v>34930</v>
      </c>
      <c r="T192" s="8">
        <f t="shared" si="46"/>
        <v>0</v>
      </c>
      <c r="U192" s="3">
        <f t="shared" si="47"/>
        <v>220</v>
      </c>
      <c r="V192" s="3">
        <f t="shared" si="48"/>
        <v>1000</v>
      </c>
      <c r="W192" s="3">
        <f t="shared" si="56"/>
        <v>35700</v>
      </c>
      <c r="X192" s="3">
        <f t="shared" si="49"/>
        <v>3670</v>
      </c>
      <c r="Y192" s="3">
        <f t="shared" si="50"/>
        <v>40370</v>
      </c>
      <c r="Z192" s="8">
        <f t="shared" si="51"/>
        <v>0</v>
      </c>
      <c r="AA192" s="17">
        <f t="shared" si="52"/>
        <v>0</v>
      </c>
    </row>
    <row r="193" spans="1:27">
      <c r="A193" s="16">
        <v>186</v>
      </c>
      <c r="B193" s="2">
        <f>IF($B$4="上水道",IF($B$2&lt;=20,LOOKUP(A193,単価明細!A:A,単価明細!B:B),LOOKUP(A193,単価明細!A:A,単価明細!F:F)),IF($B$2&lt;=20,LOOKUP(A193,単価明細!A:A,単価明細!B:B),LOOKUP(A193,単価明細!A:A,単価明細!F:F))+10)</f>
        <v>180</v>
      </c>
      <c r="C193" s="3">
        <f>IF($B$4="上水道",IF($B$2&lt;=20,LOOKUP(A193,単価明細!A:A,単価明細!C:C),LOOKUP(A193,単価明細!A:A,単価明細!G:G)),IF($B$2&lt;=20,LOOKUP(A193,単価明細!A:A,単価明細!C:C),LOOKUP(A193,単価明細!A:A,単価明細!G:G))+300)</f>
        <v>1300</v>
      </c>
      <c r="D193" s="3">
        <f t="shared" si="53"/>
        <v>30580</v>
      </c>
      <c r="E193" s="3">
        <f>LOOKUP($B$2,単価明細!J:J,単価明細!K:K)</f>
        <v>60</v>
      </c>
      <c r="F193" s="3">
        <f t="shared" si="38"/>
        <v>3190</v>
      </c>
      <c r="G193" s="4">
        <f t="shared" si="39"/>
        <v>35130</v>
      </c>
      <c r="H193" s="2">
        <v>220</v>
      </c>
      <c r="I193" s="3">
        <v>1000</v>
      </c>
      <c r="J193" s="3">
        <f t="shared" si="54"/>
        <v>35920</v>
      </c>
      <c r="K193" s="3">
        <f t="shared" si="40"/>
        <v>3690</v>
      </c>
      <c r="L193" s="4">
        <f t="shared" si="41"/>
        <v>40610</v>
      </c>
      <c r="M193" s="3">
        <f t="shared" si="42"/>
        <v>186</v>
      </c>
      <c r="N193" s="3">
        <f>IF($B$1=1,B193,LOOKUP(M193,単価明細!A:A,単価明細!B:B)*B$1)</f>
        <v>180</v>
      </c>
      <c r="O193" s="3">
        <f t="shared" si="43"/>
        <v>1300</v>
      </c>
      <c r="P193" s="3">
        <f t="shared" si="55"/>
        <v>30580</v>
      </c>
      <c r="Q193" s="3">
        <f>LOOKUP($B$2,単価明細!J:J,単価明細!K:K)</f>
        <v>60</v>
      </c>
      <c r="R193" s="3">
        <f t="shared" si="44"/>
        <v>3190</v>
      </c>
      <c r="S193" s="3">
        <f t="shared" si="45"/>
        <v>35130</v>
      </c>
      <c r="T193" s="8">
        <f t="shared" si="46"/>
        <v>0</v>
      </c>
      <c r="U193" s="3">
        <f t="shared" si="47"/>
        <v>220</v>
      </c>
      <c r="V193" s="3">
        <f t="shared" si="48"/>
        <v>1000</v>
      </c>
      <c r="W193" s="3">
        <f t="shared" si="56"/>
        <v>35920</v>
      </c>
      <c r="X193" s="3">
        <f t="shared" si="49"/>
        <v>3690</v>
      </c>
      <c r="Y193" s="3">
        <f t="shared" si="50"/>
        <v>40610</v>
      </c>
      <c r="Z193" s="8">
        <f t="shared" si="51"/>
        <v>0</v>
      </c>
      <c r="AA193" s="17">
        <f t="shared" si="52"/>
        <v>0</v>
      </c>
    </row>
    <row r="194" spans="1:27">
      <c r="A194" s="16">
        <v>187</v>
      </c>
      <c r="B194" s="2">
        <f>IF($B$4="上水道",IF($B$2&lt;=20,LOOKUP(A194,単価明細!A:A,単価明細!B:B),LOOKUP(A194,単価明細!A:A,単価明細!F:F)),IF($B$2&lt;=20,LOOKUP(A194,単価明細!A:A,単価明細!B:B),LOOKUP(A194,単価明細!A:A,単価明細!F:F))+10)</f>
        <v>180</v>
      </c>
      <c r="C194" s="3">
        <f>IF($B$4="上水道",IF($B$2&lt;=20,LOOKUP(A194,単価明細!A:A,単価明細!C:C),LOOKUP(A194,単価明細!A:A,単価明細!G:G)),IF($B$2&lt;=20,LOOKUP(A194,単価明細!A:A,単価明細!C:C),LOOKUP(A194,単価明細!A:A,単価明細!G:G))+300)</f>
        <v>1300</v>
      </c>
      <c r="D194" s="3">
        <f t="shared" si="53"/>
        <v>30760</v>
      </c>
      <c r="E194" s="3">
        <f>LOOKUP($B$2,単価明細!J:J,単価明細!K:K)</f>
        <v>60</v>
      </c>
      <c r="F194" s="3">
        <f t="shared" si="38"/>
        <v>3210</v>
      </c>
      <c r="G194" s="4">
        <f t="shared" si="39"/>
        <v>35330</v>
      </c>
      <c r="H194" s="2">
        <v>220</v>
      </c>
      <c r="I194" s="3">
        <v>1000</v>
      </c>
      <c r="J194" s="3">
        <f t="shared" si="54"/>
        <v>36140</v>
      </c>
      <c r="K194" s="3">
        <f t="shared" si="40"/>
        <v>3710</v>
      </c>
      <c r="L194" s="4">
        <f t="shared" si="41"/>
        <v>40850</v>
      </c>
      <c r="M194" s="3">
        <f t="shared" si="42"/>
        <v>187</v>
      </c>
      <c r="N194" s="3">
        <f>IF($B$1=1,B194,LOOKUP(M194,単価明細!A:A,単価明細!B:B)*B$1)</f>
        <v>180</v>
      </c>
      <c r="O194" s="3">
        <f t="shared" si="43"/>
        <v>1300</v>
      </c>
      <c r="P194" s="3">
        <f t="shared" si="55"/>
        <v>30760</v>
      </c>
      <c r="Q194" s="3">
        <f>LOOKUP($B$2,単価明細!J:J,単価明細!K:K)</f>
        <v>60</v>
      </c>
      <c r="R194" s="3">
        <f t="shared" si="44"/>
        <v>3210</v>
      </c>
      <c r="S194" s="3">
        <f t="shared" si="45"/>
        <v>35330</v>
      </c>
      <c r="T194" s="8">
        <f t="shared" si="46"/>
        <v>0</v>
      </c>
      <c r="U194" s="3">
        <f t="shared" si="47"/>
        <v>220</v>
      </c>
      <c r="V194" s="3">
        <f t="shared" si="48"/>
        <v>1000</v>
      </c>
      <c r="W194" s="3">
        <f t="shared" si="56"/>
        <v>36140</v>
      </c>
      <c r="X194" s="3">
        <f t="shared" si="49"/>
        <v>3710</v>
      </c>
      <c r="Y194" s="3">
        <f t="shared" si="50"/>
        <v>40850</v>
      </c>
      <c r="Z194" s="8">
        <f t="shared" si="51"/>
        <v>0</v>
      </c>
      <c r="AA194" s="17">
        <f t="shared" si="52"/>
        <v>0</v>
      </c>
    </row>
    <row r="195" spans="1:27">
      <c r="A195" s="16">
        <v>188</v>
      </c>
      <c r="B195" s="2">
        <f>IF($B$4="上水道",IF($B$2&lt;=20,LOOKUP(A195,単価明細!A:A,単価明細!B:B),LOOKUP(A195,単価明細!A:A,単価明細!F:F)),IF($B$2&lt;=20,LOOKUP(A195,単価明細!A:A,単価明細!B:B),LOOKUP(A195,単価明細!A:A,単価明細!F:F))+10)</f>
        <v>180</v>
      </c>
      <c r="C195" s="3">
        <f>IF($B$4="上水道",IF($B$2&lt;=20,LOOKUP(A195,単価明細!A:A,単価明細!C:C),LOOKUP(A195,単価明細!A:A,単価明細!G:G)),IF($B$2&lt;=20,LOOKUP(A195,単価明細!A:A,単価明細!C:C),LOOKUP(A195,単価明細!A:A,単価明細!G:G))+300)</f>
        <v>1300</v>
      </c>
      <c r="D195" s="3">
        <f t="shared" si="53"/>
        <v>30940</v>
      </c>
      <c r="E195" s="3">
        <f>LOOKUP($B$2,単価明細!J:J,単価明細!K:K)</f>
        <v>60</v>
      </c>
      <c r="F195" s="3">
        <f t="shared" si="38"/>
        <v>3230</v>
      </c>
      <c r="G195" s="4">
        <f t="shared" si="39"/>
        <v>35530</v>
      </c>
      <c r="H195" s="2">
        <v>220</v>
      </c>
      <c r="I195" s="3">
        <v>1000</v>
      </c>
      <c r="J195" s="3">
        <f t="shared" si="54"/>
        <v>36360</v>
      </c>
      <c r="K195" s="3">
        <f t="shared" si="40"/>
        <v>3730</v>
      </c>
      <c r="L195" s="4">
        <f t="shared" si="41"/>
        <v>41090</v>
      </c>
      <c r="M195" s="3">
        <f t="shared" si="42"/>
        <v>188</v>
      </c>
      <c r="N195" s="3">
        <f>IF($B$1=1,B195,LOOKUP(M195,単価明細!A:A,単価明細!B:B)*B$1)</f>
        <v>180</v>
      </c>
      <c r="O195" s="3">
        <f t="shared" si="43"/>
        <v>1300</v>
      </c>
      <c r="P195" s="3">
        <f t="shared" si="55"/>
        <v>30940</v>
      </c>
      <c r="Q195" s="3">
        <f>LOOKUP($B$2,単価明細!J:J,単価明細!K:K)</f>
        <v>60</v>
      </c>
      <c r="R195" s="3">
        <f t="shared" si="44"/>
        <v>3230</v>
      </c>
      <c r="S195" s="3">
        <f t="shared" si="45"/>
        <v>35530</v>
      </c>
      <c r="T195" s="8">
        <f t="shared" si="46"/>
        <v>0</v>
      </c>
      <c r="U195" s="3">
        <f t="shared" si="47"/>
        <v>220</v>
      </c>
      <c r="V195" s="3">
        <f t="shared" si="48"/>
        <v>1000</v>
      </c>
      <c r="W195" s="3">
        <f t="shared" si="56"/>
        <v>36360</v>
      </c>
      <c r="X195" s="3">
        <f t="shared" si="49"/>
        <v>3730</v>
      </c>
      <c r="Y195" s="3">
        <f t="shared" si="50"/>
        <v>41090</v>
      </c>
      <c r="Z195" s="8">
        <f t="shared" si="51"/>
        <v>0</v>
      </c>
      <c r="AA195" s="17">
        <f t="shared" si="52"/>
        <v>0</v>
      </c>
    </row>
    <row r="196" spans="1:27">
      <c r="A196" s="16">
        <v>189</v>
      </c>
      <c r="B196" s="2">
        <f>IF($B$4="上水道",IF($B$2&lt;=20,LOOKUP(A196,単価明細!A:A,単価明細!B:B),LOOKUP(A196,単価明細!A:A,単価明細!F:F)),IF($B$2&lt;=20,LOOKUP(A196,単価明細!A:A,単価明細!B:B),LOOKUP(A196,単価明細!A:A,単価明細!F:F))+10)</f>
        <v>180</v>
      </c>
      <c r="C196" s="3">
        <f>IF($B$4="上水道",IF($B$2&lt;=20,LOOKUP(A196,単価明細!A:A,単価明細!C:C),LOOKUP(A196,単価明細!A:A,単価明細!G:G)),IF($B$2&lt;=20,LOOKUP(A196,単価明細!A:A,単価明細!C:C),LOOKUP(A196,単価明細!A:A,単価明細!G:G))+300)</f>
        <v>1300</v>
      </c>
      <c r="D196" s="3">
        <f t="shared" si="53"/>
        <v>31120</v>
      </c>
      <c r="E196" s="3">
        <f>LOOKUP($B$2,単価明細!J:J,単価明細!K:K)</f>
        <v>60</v>
      </c>
      <c r="F196" s="3">
        <f t="shared" si="38"/>
        <v>3240</v>
      </c>
      <c r="G196" s="4">
        <f t="shared" si="39"/>
        <v>35720</v>
      </c>
      <c r="H196" s="2">
        <v>220</v>
      </c>
      <c r="I196" s="3">
        <v>1000</v>
      </c>
      <c r="J196" s="3">
        <f t="shared" si="54"/>
        <v>36580</v>
      </c>
      <c r="K196" s="3">
        <f t="shared" si="40"/>
        <v>3750</v>
      </c>
      <c r="L196" s="4">
        <f t="shared" si="41"/>
        <v>41330</v>
      </c>
      <c r="M196" s="3">
        <f t="shared" si="42"/>
        <v>189</v>
      </c>
      <c r="N196" s="3">
        <f>IF($B$1=1,B196,LOOKUP(M196,単価明細!A:A,単価明細!B:B)*B$1)</f>
        <v>180</v>
      </c>
      <c r="O196" s="3">
        <f t="shared" si="43"/>
        <v>1300</v>
      </c>
      <c r="P196" s="3">
        <f t="shared" si="55"/>
        <v>31120</v>
      </c>
      <c r="Q196" s="3">
        <f>LOOKUP($B$2,単価明細!J:J,単価明細!K:K)</f>
        <v>60</v>
      </c>
      <c r="R196" s="3">
        <f t="shared" si="44"/>
        <v>3240</v>
      </c>
      <c r="S196" s="3">
        <f t="shared" si="45"/>
        <v>35720</v>
      </c>
      <c r="T196" s="8">
        <f t="shared" si="46"/>
        <v>0</v>
      </c>
      <c r="U196" s="3">
        <f t="shared" si="47"/>
        <v>220</v>
      </c>
      <c r="V196" s="3">
        <f t="shared" si="48"/>
        <v>1000</v>
      </c>
      <c r="W196" s="3">
        <f t="shared" si="56"/>
        <v>36580</v>
      </c>
      <c r="X196" s="3">
        <f t="shared" si="49"/>
        <v>3750</v>
      </c>
      <c r="Y196" s="3">
        <f t="shared" si="50"/>
        <v>41330</v>
      </c>
      <c r="Z196" s="8">
        <f t="shared" si="51"/>
        <v>0</v>
      </c>
      <c r="AA196" s="17">
        <f t="shared" si="52"/>
        <v>0</v>
      </c>
    </row>
    <row r="197" spans="1:27">
      <c r="A197" s="16">
        <v>190</v>
      </c>
      <c r="B197" s="2">
        <f>IF($B$4="上水道",IF($B$2&lt;=20,LOOKUP(A197,単価明細!A:A,単価明細!B:B),LOOKUP(A197,単価明細!A:A,単価明細!F:F)),IF($B$2&lt;=20,LOOKUP(A197,単価明細!A:A,単価明細!B:B),LOOKUP(A197,単価明細!A:A,単価明細!F:F))+10)</f>
        <v>180</v>
      </c>
      <c r="C197" s="3">
        <f>IF($B$4="上水道",IF($B$2&lt;=20,LOOKUP(A197,単価明細!A:A,単価明細!C:C),LOOKUP(A197,単価明細!A:A,単価明細!G:G)),IF($B$2&lt;=20,LOOKUP(A197,単価明細!A:A,単価明細!C:C),LOOKUP(A197,単価明細!A:A,単価明細!G:G))+300)</f>
        <v>1300</v>
      </c>
      <c r="D197" s="3">
        <f t="shared" si="53"/>
        <v>31300</v>
      </c>
      <c r="E197" s="3">
        <f>LOOKUP($B$2,単価明細!J:J,単価明細!K:K)</f>
        <v>60</v>
      </c>
      <c r="F197" s="3">
        <f t="shared" si="38"/>
        <v>3260</v>
      </c>
      <c r="G197" s="4">
        <f t="shared" si="39"/>
        <v>35920</v>
      </c>
      <c r="H197" s="2">
        <v>220</v>
      </c>
      <c r="I197" s="3">
        <v>1000</v>
      </c>
      <c r="J197" s="3">
        <f t="shared" si="54"/>
        <v>36800</v>
      </c>
      <c r="K197" s="3">
        <f t="shared" si="40"/>
        <v>3780</v>
      </c>
      <c r="L197" s="4">
        <f t="shared" si="41"/>
        <v>41580</v>
      </c>
      <c r="M197" s="3">
        <f t="shared" si="42"/>
        <v>190</v>
      </c>
      <c r="N197" s="3">
        <f>IF($B$1=1,B197,LOOKUP(M197,単価明細!A:A,単価明細!B:B)*B$1)</f>
        <v>180</v>
      </c>
      <c r="O197" s="3">
        <f t="shared" si="43"/>
        <v>1300</v>
      </c>
      <c r="P197" s="3">
        <f t="shared" si="55"/>
        <v>31300</v>
      </c>
      <c r="Q197" s="3">
        <f>LOOKUP($B$2,単価明細!J:J,単価明細!K:K)</f>
        <v>60</v>
      </c>
      <c r="R197" s="3">
        <f t="shared" si="44"/>
        <v>3260</v>
      </c>
      <c r="S197" s="3">
        <f t="shared" si="45"/>
        <v>35920</v>
      </c>
      <c r="T197" s="8">
        <f t="shared" si="46"/>
        <v>0</v>
      </c>
      <c r="U197" s="3">
        <f t="shared" si="47"/>
        <v>220</v>
      </c>
      <c r="V197" s="3">
        <f t="shared" si="48"/>
        <v>1000</v>
      </c>
      <c r="W197" s="3">
        <f t="shared" si="56"/>
        <v>36800</v>
      </c>
      <c r="X197" s="3">
        <f t="shared" si="49"/>
        <v>3780</v>
      </c>
      <c r="Y197" s="3">
        <f t="shared" si="50"/>
        <v>41580</v>
      </c>
      <c r="Z197" s="8">
        <f t="shared" si="51"/>
        <v>0</v>
      </c>
      <c r="AA197" s="17">
        <f t="shared" si="52"/>
        <v>0</v>
      </c>
    </row>
    <row r="198" spans="1:27">
      <c r="A198" s="16">
        <v>191</v>
      </c>
      <c r="B198" s="2">
        <f>IF($B$4="上水道",IF($B$2&lt;=20,LOOKUP(A198,単価明細!A:A,単価明細!B:B),LOOKUP(A198,単価明細!A:A,単価明細!F:F)),IF($B$2&lt;=20,LOOKUP(A198,単価明細!A:A,単価明細!B:B),LOOKUP(A198,単価明細!A:A,単価明細!F:F))+10)</f>
        <v>180</v>
      </c>
      <c r="C198" s="3">
        <f>IF($B$4="上水道",IF($B$2&lt;=20,LOOKUP(A198,単価明細!A:A,単価明細!C:C),LOOKUP(A198,単価明細!A:A,単価明細!G:G)),IF($B$2&lt;=20,LOOKUP(A198,単価明細!A:A,単価明細!C:C),LOOKUP(A198,単価明細!A:A,単価明細!G:G))+300)</f>
        <v>1300</v>
      </c>
      <c r="D198" s="3">
        <f t="shared" si="53"/>
        <v>31480</v>
      </c>
      <c r="E198" s="3">
        <f>LOOKUP($B$2,単価明細!J:J,単価明細!K:K)</f>
        <v>60</v>
      </c>
      <c r="F198" s="3">
        <f t="shared" si="38"/>
        <v>3280</v>
      </c>
      <c r="G198" s="4">
        <f t="shared" si="39"/>
        <v>36120</v>
      </c>
      <c r="H198" s="2">
        <v>220</v>
      </c>
      <c r="I198" s="3">
        <v>1000</v>
      </c>
      <c r="J198" s="3">
        <f t="shared" si="54"/>
        <v>37020</v>
      </c>
      <c r="K198" s="3">
        <f t="shared" si="40"/>
        <v>3800</v>
      </c>
      <c r="L198" s="4">
        <f t="shared" si="41"/>
        <v>41820</v>
      </c>
      <c r="M198" s="3">
        <f t="shared" si="42"/>
        <v>191</v>
      </c>
      <c r="N198" s="3">
        <f>IF($B$1=1,B198,LOOKUP(M198,単価明細!A:A,単価明細!B:B)*B$1)</f>
        <v>180</v>
      </c>
      <c r="O198" s="3">
        <f t="shared" si="43"/>
        <v>1300</v>
      </c>
      <c r="P198" s="3">
        <f t="shared" si="55"/>
        <v>31480</v>
      </c>
      <c r="Q198" s="3">
        <f>LOOKUP($B$2,単価明細!J:J,単価明細!K:K)</f>
        <v>60</v>
      </c>
      <c r="R198" s="3">
        <f t="shared" si="44"/>
        <v>3280</v>
      </c>
      <c r="S198" s="3">
        <f t="shared" si="45"/>
        <v>36120</v>
      </c>
      <c r="T198" s="8">
        <f t="shared" si="46"/>
        <v>0</v>
      </c>
      <c r="U198" s="3">
        <f t="shared" si="47"/>
        <v>220</v>
      </c>
      <c r="V198" s="3">
        <f t="shared" si="48"/>
        <v>1000</v>
      </c>
      <c r="W198" s="3">
        <f t="shared" si="56"/>
        <v>37020</v>
      </c>
      <c r="X198" s="3">
        <f t="shared" si="49"/>
        <v>3800</v>
      </c>
      <c r="Y198" s="3">
        <f t="shared" si="50"/>
        <v>41820</v>
      </c>
      <c r="Z198" s="8">
        <f t="shared" si="51"/>
        <v>0</v>
      </c>
      <c r="AA198" s="17">
        <f t="shared" si="52"/>
        <v>0</v>
      </c>
    </row>
    <row r="199" spans="1:27">
      <c r="A199" s="16">
        <v>192</v>
      </c>
      <c r="B199" s="2">
        <f>IF($B$4="上水道",IF($B$2&lt;=20,LOOKUP(A199,単価明細!A:A,単価明細!B:B),LOOKUP(A199,単価明細!A:A,単価明細!F:F)),IF($B$2&lt;=20,LOOKUP(A199,単価明細!A:A,単価明細!B:B),LOOKUP(A199,単価明細!A:A,単価明細!F:F))+10)</f>
        <v>180</v>
      </c>
      <c r="C199" s="3">
        <f>IF($B$4="上水道",IF($B$2&lt;=20,LOOKUP(A199,単価明細!A:A,単価明細!C:C),LOOKUP(A199,単価明細!A:A,単価明細!G:G)),IF($B$2&lt;=20,LOOKUP(A199,単価明細!A:A,単価明細!C:C),LOOKUP(A199,単価明細!A:A,単価明細!G:G))+300)</f>
        <v>1300</v>
      </c>
      <c r="D199" s="3">
        <f t="shared" si="53"/>
        <v>31660</v>
      </c>
      <c r="E199" s="3">
        <f>LOOKUP($B$2,単価明細!J:J,単価明細!K:K)</f>
        <v>60</v>
      </c>
      <c r="F199" s="3">
        <f t="shared" si="38"/>
        <v>3300</v>
      </c>
      <c r="G199" s="4">
        <f t="shared" si="39"/>
        <v>36320</v>
      </c>
      <c r="H199" s="2">
        <v>220</v>
      </c>
      <c r="I199" s="3">
        <v>1000</v>
      </c>
      <c r="J199" s="3">
        <f t="shared" si="54"/>
        <v>37240</v>
      </c>
      <c r="K199" s="3">
        <f t="shared" si="40"/>
        <v>3820</v>
      </c>
      <c r="L199" s="4">
        <f t="shared" si="41"/>
        <v>42060</v>
      </c>
      <c r="M199" s="3">
        <f t="shared" si="42"/>
        <v>192</v>
      </c>
      <c r="N199" s="3">
        <f>IF($B$1=1,B199,LOOKUP(M199,単価明細!A:A,単価明細!B:B)*B$1)</f>
        <v>180</v>
      </c>
      <c r="O199" s="3">
        <f t="shared" si="43"/>
        <v>1300</v>
      </c>
      <c r="P199" s="3">
        <f t="shared" si="55"/>
        <v>31660</v>
      </c>
      <c r="Q199" s="3">
        <f>LOOKUP($B$2,単価明細!J:J,単価明細!K:K)</f>
        <v>60</v>
      </c>
      <c r="R199" s="3">
        <f t="shared" si="44"/>
        <v>3300</v>
      </c>
      <c r="S199" s="3">
        <f t="shared" si="45"/>
        <v>36320</v>
      </c>
      <c r="T199" s="8">
        <f t="shared" si="46"/>
        <v>0</v>
      </c>
      <c r="U199" s="3">
        <f t="shared" si="47"/>
        <v>220</v>
      </c>
      <c r="V199" s="3">
        <f t="shared" si="48"/>
        <v>1000</v>
      </c>
      <c r="W199" s="3">
        <f t="shared" si="56"/>
        <v>37240</v>
      </c>
      <c r="X199" s="3">
        <f t="shared" si="49"/>
        <v>3820</v>
      </c>
      <c r="Y199" s="3">
        <f t="shared" si="50"/>
        <v>42060</v>
      </c>
      <c r="Z199" s="8">
        <f t="shared" si="51"/>
        <v>0</v>
      </c>
      <c r="AA199" s="17">
        <f t="shared" si="52"/>
        <v>0</v>
      </c>
    </row>
    <row r="200" spans="1:27">
      <c r="A200" s="16">
        <v>193</v>
      </c>
      <c r="B200" s="2">
        <f>IF($B$4="上水道",IF($B$2&lt;=20,LOOKUP(A200,単価明細!A:A,単価明細!B:B),LOOKUP(A200,単価明細!A:A,単価明細!F:F)),IF($B$2&lt;=20,LOOKUP(A200,単価明細!A:A,単価明細!B:B),LOOKUP(A200,単価明細!A:A,単価明細!F:F))+10)</f>
        <v>180</v>
      </c>
      <c r="C200" s="3">
        <f>IF($B$4="上水道",IF($B$2&lt;=20,LOOKUP(A200,単価明細!A:A,単価明細!C:C),LOOKUP(A200,単価明細!A:A,単価明細!G:G)),IF($B$2&lt;=20,LOOKUP(A200,単価明細!A:A,単価明細!C:C),LOOKUP(A200,単価明細!A:A,単価明細!G:G))+300)</f>
        <v>1300</v>
      </c>
      <c r="D200" s="3">
        <f t="shared" si="53"/>
        <v>31840</v>
      </c>
      <c r="E200" s="3">
        <f>LOOKUP($B$2,単価明細!J:J,単価明細!K:K)</f>
        <v>60</v>
      </c>
      <c r="F200" s="3">
        <f t="shared" ref="F200:F257" si="57">ROUNDDOWN((C200+D200+E200)*$B$3,-1)</f>
        <v>3320</v>
      </c>
      <c r="G200" s="4">
        <f t="shared" ref="G200:G257" si="58">SUM(C200:F200)</f>
        <v>36520</v>
      </c>
      <c r="H200" s="2">
        <v>220</v>
      </c>
      <c r="I200" s="3">
        <v>1000</v>
      </c>
      <c r="J200" s="3">
        <f t="shared" si="54"/>
        <v>37460</v>
      </c>
      <c r="K200" s="3">
        <f t="shared" ref="K200:K257" si="59">ROUNDDOWN((I200+J200)*$B$3,-1)</f>
        <v>3840</v>
      </c>
      <c r="L200" s="4">
        <f t="shared" ref="L200:L257" si="60">SUM(I200:K200)</f>
        <v>42300</v>
      </c>
      <c r="M200" s="3">
        <f t="shared" ref="M200:M257" si="61">ROUNDDOWN(A200/B$1,0)</f>
        <v>193</v>
      </c>
      <c r="N200" s="3">
        <f>IF($B$1=1,B200,LOOKUP(M200,単価明細!A:A,単価明細!B:B)*B$1)</f>
        <v>180</v>
      </c>
      <c r="O200" s="3">
        <f t="shared" ref="O200:O257" si="62">C200*B$1</f>
        <v>1300</v>
      </c>
      <c r="P200" s="3">
        <f t="shared" si="55"/>
        <v>31840</v>
      </c>
      <c r="Q200" s="3">
        <f>LOOKUP($B$2,単価明細!J:J,単価明細!K:K)</f>
        <v>60</v>
      </c>
      <c r="R200" s="3">
        <f t="shared" ref="R200:R257" si="63">ROUNDDOWN((O200+P200+Q200)*$B$3,-1)</f>
        <v>3320</v>
      </c>
      <c r="S200" s="3">
        <f t="shared" ref="S200:S257" si="64">SUM(O200:R200)</f>
        <v>36520</v>
      </c>
      <c r="T200" s="8">
        <f t="shared" ref="T200:T257" si="65">G200-S200</f>
        <v>0</v>
      </c>
      <c r="U200" s="3">
        <f t="shared" ref="U200:U257" si="66">LOOKUP(M200,A:A,H:H)*$B$1</f>
        <v>220</v>
      </c>
      <c r="V200" s="3">
        <f t="shared" ref="V200:V257" si="67">I200*B$1</f>
        <v>1000</v>
      </c>
      <c r="W200" s="3">
        <f t="shared" si="56"/>
        <v>37460</v>
      </c>
      <c r="X200" s="3">
        <f t="shared" ref="X200:X257" si="68">ROUNDDOWN((V200+W200)*$B$3,-1)</f>
        <v>3840</v>
      </c>
      <c r="Y200" s="3">
        <f t="shared" ref="Y200:Y257" si="69">SUM(V200:X200)</f>
        <v>42300</v>
      </c>
      <c r="Z200" s="8">
        <f t="shared" ref="Z200:Z257" si="70">L200-Y200</f>
        <v>0</v>
      </c>
      <c r="AA200" s="17">
        <f t="shared" ref="AA200:AA257" si="71">G200+L200-S200-Y200</f>
        <v>0</v>
      </c>
    </row>
    <row r="201" spans="1:27">
      <c r="A201" s="16">
        <v>194</v>
      </c>
      <c r="B201" s="2">
        <f>IF($B$4="上水道",IF($B$2&lt;=20,LOOKUP(A201,単価明細!A:A,単価明細!B:B),LOOKUP(A201,単価明細!A:A,単価明細!F:F)),IF($B$2&lt;=20,LOOKUP(A201,単価明細!A:A,単価明細!B:B),LOOKUP(A201,単価明細!A:A,単価明細!F:F))+10)</f>
        <v>180</v>
      </c>
      <c r="C201" s="3">
        <f>IF($B$4="上水道",IF($B$2&lt;=20,LOOKUP(A201,単価明細!A:A,単価明細!C:C),LOOKUP(A201,単価明細!A:A,単価明細!G:G)),IF($B$2&lt;=20,LOOKUP(A201,単価明細!A:A,単価明細!C:C),LOOKUP(A201,単価明細!A:A,単価明細!G:G))+300)</f>
        <v>1300</v>
      </c>
      <c r="D201" s="3">
        <f t="shared" ref="D201:D257" si="72">D200+B201</f>
        <v>32020</v>
      </c>
      <c r="E201" s="3">
        <f>LOOKUP($B$2,単価明細!J:J,単価明細!K:K)</f>
        <v>60</v>
      </c>
      <c r="F201" s="3">
        <f t="shared" si="57"/>
        <v>3330</v>
      </c>
      <c r="G201" s="4">
        <f t="shared" si="58"/>
        <v>36710</v>
      </c>
      <c r="H201" s="2">
        <v>220</v>
      </c>
      <c r="I201" s="3">
        <v>1000</v>
      </c>
      <c r="J201" s="3">
        <f t="shared" ref="J201:J257" si="73">H201+J200</f>
        <v>37680</v>
      </c>
      <c r="K201" s="3">
        <f t="shared" si="59"/>
        <v>3860</v>
      </c>
      <c r="L201" s="4">
        <f t="shared" si="60"/>
        <v>42540</v>
      </c>
      <c r="M201" s="3">
        <f t="shared" si="61"/>
        <v>194</v>
      </c>
      <c r="N201" s="3">
        <f>IF($B$1=1,B201,LOOKUP(M201,単価明細!A:A,単価明細!B:B)*B$1)</f>
        <v>180</v>
      </c>
      <c r="O201" s="3">
        <f t="shared" si="62"/>
        <v>1300</v>
      </c>
      <c r="P201" s="3">
        <f t="shared" ref="P201:P257" si="74">IF(M200=M201,P200,P200+N201)</f>
        <v>32020</v>
      </c>
      <c r="Q201" s="3">
        <f>LOOKUP($B$2,単価明細!J:J,単価明細!K:K)</f>
        <v>60</v>
      </c>
      <c r="R201" s="3">
        <f t="shared" si="63"/>
        <v>3330</v>
      </c>
      <c r="S201" s="3">
        <f t="shared" si="64"/>
        <v>36710</v>
      </c>
      <c r="T201" s="8">
        <f t="shared" si="65"/>
        <v>0</v>
      </c>
      <c r="U201" s="3">
        <f t="shared" si="66"/>
        <v>220</v>
      </c>
      <c r="V201" s="3">
        <f t="shared" si="67"/>
        <v>1000</v>
      </c>
      <c r="W201" s="3">
        <f t="shared" ref="W201:W257" si="75">IF(M200=M201,W200,W200+U201)</f>
        <v>37680</v>
      </c>
      <c r="X201" s="3">
        <f t="shared" si="68"/>
        <v>3860</v>
      </c>
      <c r="Y201" s="3">
        <f t="shared" si="69"/>
        <v>42540</v>
      </c>
      <c r="Z201" s="8">
        <f t="shared" si="70"/>
        <v>0</v>
      </c>
      <c r="AA201" s="17">
        <f t="shared" si="71"/>
        <v>0</v>
      </c>
    </row>
    <row r="202" spans="1:27">
      <c r="A202" s="16">
        <v>195</v>
      </c>
      <c r="B202" s="2">
        <f>IF($B$4="上水道",IF($B$2&lt;=20,LOOKUP(A202,単価明細!A:A,単価明細!B:B),LOOKUP(A202,単価明細!A:A,単価明細!F:F)),IF($B$2&lt;=20,LOOKUP(A202,単価明細!A:A,単価明細!B:B),LOOKUP(A202,単価明細!A:A,単価明細!F:F))+10)</f>
        <v>180</v>
      </c>
      <c r="C202" s="3">
        <f>IF($B$4="上水道",IF($B$2&lt;=20,LOOKUP(A202,単価明細!A:A,単価明細!C:C),LOOKUP(A202,単価明細!A:A,単価明細!G:G)),IF($B$2&lt;=20,LOOKUP(A202,単価明細!A:A,単価明細!C:C),LOOKUP(A202,単価明細!A:A,単価明細!G:G))+300)</f>
        <v>1300</v>
      </c>
      <c r="D202" s="3">
        <f t="shared" si="72"/>
        <v>32200</v>
      </c>
      <c r="E202" s="3">
        <f>LOOKUP($B$2,単価明細!J:J,単価明細!K:K)</f>
        <v>60</v>
      </c>
      <c r="F202" s="3">
        <f t="shared" si="57"/>
        <v>3350</v>
      </c>
      <c r="G202" s="4">
        <f t="shared" si="58"/>
        <v>36910</v>
      </c>
      <c r="H202" s="2">
        <v>220</v>
      </c>
      <c r="I202" s="3">
        <v>1000</v>
      </c>
      <c r="J202" s="3">
        <f t="shared" si="73"/>
        <v>37900</v>
      </c>
      <c r="K202" s="3">
        <f t="shared" si="59"/>
        <v>3890</v>
      </c>
      <c r="L202" s="4">
        <f t="shared" si="60"/>
        <v>42790</v>
      </c>
      <c r="M202" s="3">
        <f t="shared" si="61"/>
        <v>195</v>
      </c>
      <c r="N202" s="3">
        <f>IF($B$1=1,B202,LOOKUP(M202,単価明細!A:A,単価明細!B:B)*B$1)</f>
        <v>180</v>
      </c>
      <c r="O202" s="3">
        <f t="shared" si="62"/>
        <v>1300</v>
      </c>
      <c r="P202" s="3">
        <f t="shared" si="74"/>
        <v>32200</v>
      </c>
      <c r="Q202" s="3">
        <f>LOOKUP($B$2,単価明細!J:J,単価明細!K:K)</f>
        <v>60</v>
      </c>
      <c r="R202" s="3">
        <f t="shared" si="63"/>
        <v>3350</v>
      </c>
      <c r="S202" s="3">
        <f t="shared" si="64"/>
        <v>36910</v>
      </c>
      <c r="T202" s="8">
        <f t="shared" si="65"/>
        <v>0</v>
      </c>
      <c r="U202" s="3">
        <f t="shared" si="66"/>
        <v>220</v>
      </c>
      <c r="V202" s="3">
        <f t="shared" si="67"/>
        <v>1000</v>
      </c>
      <c r="W202" s="3">
        <f t="shared" si="75"/>
        <v>37900</v>
      </c>
      <c r="X202" s="3">
        <f t="shared" si="68"/>
        <v>3890</v>
      </c>
      <c r="Y202" s="3">
        <f t="shared" si="69"/>
        <v>42790</v>
      </c>
      <c r="Z202" s="8">
        <f t="shared" si="70"/>
        <v>0</v>
      </c>
      <c r="AA202" s="17">
        <f t="shared" si="71"/>
        <v>0</v>
      </c>
    </row>
    <row r="203" spans="1:27">
      <c r="A203" s="16">
        <v>196</v>
      </c>
      <c r="B203" s="2">
        <f>IF($B$4="上水道",IF($B$2&lt;=20,LOOKUP(A203,単価明細!A:A,単価明細!B:B),LOOKUP(A203,単価明細!A:A,単価明細!F:F)),IF($B$2&lt;=20,LOOKUP(A203,単価明細!A:A,単価明細!B:B),LOOKUP(A203,単価明細!A:A,単価明細!F:F))+10)</f>
        <v>180</v>
      </c>
      <c r="C203" s="3">
        <f>IF($B$4="上水道",IF($B$2&lt;=20,LOOKUP(A203,単価明細!A:A,単価明細!C:C),LOOKUP(A203,単価明細!A:A,単価明細!G:G)),IF($B$2&lt;=20,LOOKUP(A203,単価明細!A:A,単価明細!C:C),LOOKUP(A203,単価明細!A:A,単価明細!G:G))+300)</f>
        <v>1300</v>
      </c>
      <c r="D203" s="3">
        <f t="shared" si="72"/>
        <v>32380</v>
      </c>
      <c r="E203" s="3">
        <f>LOOKUP($B$2,単価明細!J:J,単価明細!K:K)</f>
        <v>60</v>
      </c>
      <c r="F203" s="3">
        <f t="shared" si="57"/>
        <v>3370</v>
      </c>
      <c r="G203" s="4">
        <f t="shared" si="58"/>
        <v>37110</v>
      </c>
      <c r="H203" s="2">
        <v>220</v>
      </c>
      <c r="I203" s="3">
        <v>1000</v>
      </c>
      <c r="J203" s="3">
        <f t="shared" si="73"/>
        <v>38120</v>
      </c>
      <c r="K203" s="3">
        <f t="shared" si="59"/>
        <v>3910</v>
      </c>
      <c r="L203" s="4">
        <f t="shared" si="60"/>
        <v>43030</v>
      </c>
      <c r="M203" s="3">
        <f t="shared" si="61"/>
        <v>196</v>
      </c>
      <c r="N203" s="3">
        <f>IF($B$1=1,B203,LOOKUP(M203,単価明細!A:A,単価明細!B:B)*B$1)</f>
        <v>180</v>
      </c>
      <c r="O203" s="3">
        <f t="shared" si="62"/>
        <v>1300</v>
      </c>
      <c r="P203" s="3">
        <f t="shared" si="74"/>
        <v>32380</v>
      </c>
      <c r="Q203" s="3">
        <f>LOOKUP($B$2,単価明細!J:J,単価明細!K:K)</f>
        <v>60</v>
      </c>
      <c r="R203" s="3">
        <f t="shared" si="63"/>
        <v>3370</v>
      </c>
      <c r="S203" s="3">
        <f t="shared" si="64"/>
        <v>37110</v>
      </c>
      <c r="T203" s="8">
        <f t="shared" si="65"/>
        <v>0</v>
      </c>
      <c r="U203" s="3">
        <f t="shared" si="66"/>
        <v>220</v>
      </c>
      <c r="V203" s="3">
        <f t="shared" si="67"/>
        <v>1000</v>
      </c>
      <c r="W203" s="3">
        <f t="shared" si="75"/>
        <v>38120</v>
      </c>
      <c r="X203" s="3">
        <f t="shared" si="68"/>
        <v>3910</v>
      </c>
      <c r="Y203" s="3">
        <f t="shared" si="69"/>
        <v>43030</v>
      </c>
      <c r="Z203" s="8">
        <f t="shared" si="70"/>
        <v>0</v>
      </c>
      <c r="AA203" s="17">
        <f t="shared" si="71"/>
        <v>0</v>
      </c>
    </row>
    <row r="204" spans="1:27">
      <c r="A204" s="16">
        <v>197</v>
      </c>
      <c r="B204" s="2">
        <f>IF($B$4="上水道",IF($B$2&lt;=20,LOOKUP(A204,単価明細!A:A,単価明細!B:B),LOOKUP(A204,単価明細!A:A,単価明細!F:F)),IF($B$2&lt;=20,LOOKUP(A204,単価明細!A:A,単価明細!B:B),LOOKUP(A204,単価明細!A:A,単価明細!F:F))+10)</f>
        <v>180</v>
      </c>
      <c r="C204" s="3">
        <f>IF($B$4="上水道",IF($B$2&lt;=20,LOOKUP(A204,単価明細!A:A,単価明細!C:C),LOOKUP(A204,単価明細!A:A,単価明細!G:G)),IF($B$2&lt;=20,LOOKUP(A204,単価明細!A:A,単価明細!C:C),LOOKUP(A204,単価明細!A:A,単価明細!G:G))+300)</f>
        <v>1300</v>
      </c>
      <c r="D204" s="3">
        <f t="shared" si="72"/>
        <v>32560</v>
      </c>
      <c r="E204" s="3">
        <f>LOOKUP($B$2,単価明細!J:J,単価明細!K:K)</f>
        <v>60</v>
      </c>
      <c r="F204" s="3">
        <f t="shared" si="57"/>
        <v>3390</v>
      </c>
      <c r="G204" s="4">
        <f t="shared" si="58"/>
        <v>37310</v>
      </c>
      <c r="H204" s="2">
        <v>220</v>
      </c>
      <c r="I204" s="3">
        <v>1000</v>
      </c>
      <c r="J204" s="3">
        <f t="shared" si="73"/>
        <v>38340</v>
      </c>
      <c r="K204" s="3">
        <f t="shared" si="59"/>
        <v>3930</v>
      </c>
      <c r="L204" s="4">
        <f t="shared" si="60"/>
        <v>43270</v>
      </c>
      <c r="M204" s="3">
        <f t="shared" si="61"/>
        <v>197</v>
      </c>
      <c r="N204" s="3">
        <f>IF($B$1=1,B204,LOOKUP(M204,単価明細!A:A,単価明細!B:B)*B$1)</f>
        <v>180</v>
      </c>
      <c r="O204" s="3">
        <f t="shared" si="62"/>
        <v>1300</v>
      </c>
      <c r="P204" s="3">
        <f t="shared" si="74"/>
        <v>32560</v>
      </c>
      <c r="Q204" s="3">
        <f>LOOKUP($B$2,単価明細!J:J,単価明細!K:K)</f>
        <v>60</v>
      </c>
      <c r="R204" s="3">
        <f t="shared" si="63"/>
        <v>3390</v>
      </c>
      <c r="S204" s="3">
        <f t="shared" si="64"/>
        <v>37310</v>
      </c>
      <c r="T204" s="8">
        <f t="shared" si="65"/>
        <v>0</v>
      </c>
      <c r="U204" s="3">
        <f t="shared" si="66"/>
        <v>220</v>
      </c>
      <c r="V204" s="3">
        <f t="shared" si="67"/>
        <v>1000</v>
      </c>
      <c r="W204" s="3">
        <f t="shared" si="75"/>
        <v>38340</v>
      </c>
      <c r="X204" s="3">
        <f t="shared" si="68"/>
        <v>3930</v>
      </c>
      <c r="Y204" s="3">
        <f t="shared" si="69"/>
        <v>43270</v>
      </c>
      <c r="Z204" s="8">
        <f t="shared" si="70"/>
        <v>0</v>
      </c>
      <c r="AA204" s="17">
        <f t="shared" si="71"/>
        <v>0</v>
      </c>
    </row>
    <row r="205" spans="1:27">
      <c r="A205" s="16">
        <v>198</v>
      </c>
      <c r="B205" s="2">
        <f>IF($B$4="上水道",IF($B$2&lt;=20,LOOKUP(A205,単価明細!A:A,単価明細!B:B),LOOKUP(A205,単価明細!A:A,単価明細!F:F)),IF($B$2&lt;=20,LOOKUP(A205,単価明細!A:A,単価明細!B:B),LOOKUP(A205,単価明細!A:A,単価明細!F:F))+10)</f>
        <v>180</v>
      </c>
      <c r="C205" s="3">
        <f>IF($B$4="上水道",IF($B$2&lt;=20,LOOKUP(A205,単価明細!A:A,単価明細!C:C),LOOKUP(A205,単価明細!A:A,単価明細!G:G)),IF($B$2&lt;=20,LOOKUP(A205,単価明細!A:A,単価明細!C:C),LOOKUP(A205,単価明細!A:A,単価明細!G:G))+300)</f>
        <v>1300</v>
      </c>
      <c r="D205" s="3">
        <f t="shared" si="72"/>
        <v>32740</v>
      </c>
      <c r="E205" s="3">
        <f>LOOKUP($B$2,単価明細!J:J,単価明細!K:K)</f>
        <v>60</v>
      </c>
      <c r="F205" s="3">
        <f t="shared" si="57"/>
        <v>3410</v>
      </c>
      <c r="G205" s="4">
        <f t="shared" si="58"/>
        <v>37510</v>
      </c>
      <c r="H205" s="2">
        <v>220</v>
      </c>
      <c r="I205" s="3">
        <v>1000</v>
      </c>
      <c r="J205" s="3">
        <f t="shared" si="73"/>
        <v>38560</v>
      </c>
      <c r="K205" s="3">
        <f t="shared" si="59"/>
        <v>3950</v>
      </c>
      <c r="L205" s="4">
        <f t="shared" si="60"/>
        <v>43510</v>
      </c>
      <c r="M205" s="3">
        <f t="shared" si="61"/>
        <v>198</v>
      </c>
      <c r="N205" s="3">
        <f>IF($B$1=1,B205,LOOKUP(M205,単価明細!A:A,単価明細!B:B)*B$1)</f>
        <v>180</v>
      </c>
      <c r="O205" s="3">
        <f t="shared" si="62"/>
        <v>1300</v>
      </c>
      <c r="P205" s="3">
        <f t="shared" si="74"/>
        <v>32740</v>
      </c>
      <c r="Q205" s="3">
        <f>LOOKUP($B$2,単価明細!J:J,単価明細!K:K)</f>
        <v>60</v>
      </c>
      <c r="R205" s="3">
        <f t="shared" si="63"/>
        <v>3410</v>
      </c>
      <c r="S205" s="3">
        <f t="shared" si="64"/>
        <v>37510</v>
      </c>
      <c r="T205" s="8">
        <f t="shared" si="65"/>
        <v>0</v>
      </c>
      <c r="U205" s="3">
        <f t="shared" si="66"/>
        <v>220</v>
      </c>
      <c r="V205" s="3">
        <f t="shared" si="67"/>
        <v>1000</v>
      </c>
      <c r="W205" s="3">
        <f t="shared" si="75"/>
        <v>38560</v>
      </c>
      <c r="X205" s="3">
        <f t="shared" si="68"/>
        <v>3950</v>
      </c>
      <c r="Y205" s="3">
        <f t="shared" si="69"/>
        <v>43510</v>
      </c>
      <c r="Z205" s="8">
        <f t="shared" si="70"/>
        <v>0</v>
      </c>
      <c r="AA205" s="17">
        <f t="shared" si="71"/>
        <v>0</v>
      </c>
    </row>
    <row r="206" spans="1:27">
      <c r="A206" s="16">
        <v>199</v>
      </c>
      <c r="B206" s="2">
        <f>IF($B$4="上水道",IF($B$2&lt;=20,LOOKUP(A206,単価明細!A:A,単価明細!B:B),LOOKUP(A206,単価明細!A:A,単価明細!F:F)),IF($B$2&lt;=20,LOOKUP(A206,単価明細!A:A,単価明細!B:B),LOOKUP(A206,単価明細!A:A,単価明細!F:F))+10)</f>
        <v>180</v>
      </c>
      <c r="C206" s="3">
        <f>IF($B$4="上水道",IF($B$2&lt;=20,LOOKUP(A206,単価明細!A:A,単価明細!C:C),LOOKUP(A206,単価明細!A:A,単価明細!G:G)),IF($B$2&lt;=20,LOOKUP(A206,単価明細!A:A,単価明細!C:C),LOOKUP(A206,単価明細!A:A,単価明細!G:G))+300)</f>
        <v>1300</v>
      </c>
      <c r="D206" s="3">
        <f t="shared" si="72"/>
        <v>32920</v>
      </c>
      <c r="E206" s="3">
        <f>LOOKUP($B$2,単価明細!J:J,単価明細!K:K)</f>
        <v>60</v>
      </c>
      <c r="F206" s="3">
        <f t="shared" si="57"/>
        <v>3420</v>
      </c>
      <c r="G206" s="4">
        <f t="shared" si="58"/>
        <v>37700</v>
      </c>
      <c r="H206" s="2">
        <v>220</v>
      </c>
      <c r="I206" s="3">
        <v>1000</v>
      </c>
      <c r="J206" s="3">
        <f t="shared" si="73"/>
        <v>38780</v>
      </c>
      <c r="K206" s="3">
        <f t="shared" si="59"/>
        <v>3970</v>
      </c>
      <c r="L206" s="4">
        <f t="shared" si="60"/>
        <v>43750</v>
      </c>
      <c r="M206" s="3">
        <f t="shared" si="61"/>
        <v>199</v>
      </c>
      <c r="N206" s="3">
        <f>IF($B$1=1,B206,LOOKUP(M206,単価明細!A:A,単価明細!B:B)*B$1)</f>
        <v>180</v>
      </c>
      <c r="O206" s="3">
        <f t="shared" si="62"/>
        <v>1300</v>
      </c>
      <c r="P206" s="3">
        <f t="shared" si="74"/>
        <v>32920</v>
      </c>
      <c r="Q206" s="3">
        <f>LOOKUP($B$2,単価明細!J:J,単価明細!K:K)</f>
        <v>60</v>
      </c>
      <c r="R206" s="3">
        <f t="shared" si="63"/>
        <v>3420</v>
      </c>
      <c r="S206" s="3">
        <f t="shared" si="64"/>
        <v>37700</v>
      </c>
      <c r="T206" s="8">
        <f t="shared" si="65"/>
        <v>0</v>
      </c>
      <c r="U206" s="3">
        <f t="shared" si="66"/>
        <v>220</v>
      </c>
      <c r="V206" s="3">
        <f t="shared" si="67"/>
        <v>1000</v>
      </c>
      <c r="W206" s="3">
        <f t="shared" si="75"/>
        <v>38780</v>
      </c>
      <c r="X206" s="3">
        <f t="shared" si="68"/>
        <v>3970</v>
      </c>
      <c r="Y206" s="3">
        <f t="shared" si="69"/>
        <v>43750</v>
      </c>
      <c r="Z206" s="8">
        <f t="shared" si="70"/>
        <v>0</v>
      </c>
      <c r="AA206" s="17">
        <f t="shared" si="71"/>
        <v>0</v>
      </c>
    </row>
    <row r="207" spans="1:27">
      <c r="A207" s="16">
        <v>200</v>
      </c>
      <c r="B207" s="2">
        <f>IF($B$4="上水道",IF($B$2&lt;=20,LOOKUP(A207,単価明細!A:A,単価明細!B:B),LOOKUP(A207,単価明細!A:A,単価明細!F:F)),IF($B$2&lt;=20,LOOKUP(A207,単価明細!A:A,単価明細!B:B),LOOKUP(A207,単価明細!A:A,単価明細!F:F))+10)</f>
        <v>180</v>
      </c>
      <c r="C207" s="3">
        <f>IF($B$4="上水道",IF($B$2&lt;=20,LOOKUP(A207,単価明細!A:A,単価明細!C:C),LOOKUP(A207,単価明細!A:A,単価明細!G:G)),IF($B$2&lt;=20,LOOKUP(A207,単価明細!A:A,単価明細!C:C),LOOKUP(A207,単価明細!A:A,単価明細!G:G))+300)</f>
        <v>1300</v>
      </c>
      <c r="D207" s="3">
        <f t="shared" si="72"/>
        <v>33100</v>
      </c>
      <c r="E207" s="3">
        <f>LOOKUP($B$2,単価明細!J:J,単価明細!K:K)</f>
        <v>60</v>
      </c>
      <c r="F207" s="3">
        <f t="shared" si="57"/>
        <v>3440</v>
      </c>
      <c r="G207" s="4">
        <f t="shared" si="58"/>
        <v>37900</v>
      </c>
      <c r="H207" s="2">
        <v>220</v>
      </c>
      <c r="I207" s="3">
        <v>1000</v>
      </c>
      <c r="J207" s="3">
        <f t="shared" si="73"/>
        <v>39000</v>
      </c>
      <c r="K207" s="3">
        <f t="shared" si="59"/>
        <v>4000</v>
      </c>
      <c r="L207" s="4">
        <f t="shared" si="60"/>
        <v>44000</v>
      </c>
      <c r="M207" s="3">
        <f t="shared" si="61"/>
        <v>200</v>
      </c>
      <c r="N207" s="3">
        <f>IF($B$1=1,B207,LOOKUP(M207,単価明細!A:A,単価明細!B:B)*B$1)</f>
        <v>180</v>
      </c>
      <c r="O207" s="3">
        <f t="shared" si="62"/>
        <v>1300</v>
      </c>
      <c r="P207" s="3">
        <f t="shared" si="74"/>
        <v>33100</v>
      </c>
      <c r="Q207" s="3">
        <f>LOOKUP($B$2,単価明細!J:J,単価明細!K:K)</f>
        <v>60</v>
      </c>
      <c r="R207" s="3">
        <f t="shared" si="63"/>
        <v>3440</v>
      </c>
      <c r="S207" s="3">
        <f t="shared" si="64"/>
        <v>37900</v>
      </c>
      <c r="T207" s="8">
        <f t="shared" si="65"/>
        <v>0</v>
      </c>
      <c r="U207" s="3">
        <f t="shared" si="66"/>
        <v>220</v>
      </c>
      <c r="V207" s="3">
        <f t="shared" si="67"/>
        <v>1000</v>
      </c>
      <c r="W207" s="3">
        <f t="shared" si="75"/>
        <v>39000</v>
      </c>
      <c r="X207" s="3">
        <f t="shared" si="68"/>
        <v>4000</v>
      </c>
      <c r="Y207" s="3">
        <f t="shared" si="69"/>
        <v>44000</v>
      </c>
      <c r="Z207" s="8">
        <f t="shared" si="70"/>
        <v>0</v>
      </c>
      <c r="AA207" s="17">
        <f t="shared" si="71"/>
        <v>0</v>
      </c>
    </row>
    <row r="208" spans="1:27">
      <c r="A208" s="16">
        <v>201</v>
      </c>
      <c r="B208" s="2">
        <f>IF($B$4="上水道",IF($B$2&lt;=20,LOOKUP(A208,単価明細!A:A,単価明細!B:B),LOOKUP(A208,単価明細!A:A,単価明細!F:F)),IF($B$2&lt;=20,LOOKUP(A208,単価明細!A:A,単価明細!B:B),LOOKUP(A208,単価明細!A:A,単価明細!F:F))+10)</f>
        <v>180</v>
      </c>
      <c r="C208" s="3">
        <f>IF($B$4="上水道",IF($B$2&lt;=20,LOOKUP(A208,単価明細!A:A,単価明細!C:C),LOOKUP(A208,単価明細!A:A,単価明細!G:G)),IF($B$2&lt;=20,LOOKUP(A208,単価明細!A:A,単価明細!C:C),LOOKUP(A208,単価明細!A:A,単価明細!G:G))+300)</f>
        <v>1300</v>
      </c>
      <c r="D208" s="3">
        <f t="shared" si="72"/>
        <v>33280</v>
      </c>
      <c r="E208" s="3">
        <f>LOOKUP($B$2,単価明細!J:J,単価明細!K:K)</f>
        <v>60</v>
      </c>
      <c r="F208" s="3">
        <f t="shared" si="57"/>
        <v>3460</v>
      </c>
      <c r="G208" s="4">
        <f t="shared" si="58"/>
        <v>38100</v>
      </c>
      <c r="H208" s="2">
        <v>220</v>
      </c>
      <c r="I208" s="3">
        <v>1000</v>
      </c>
      <c r="J208" s="3">
        <f t="shared" si="73"/>
        <v>39220</v>
      </c>
      <c r="K208" s="3">
        <f t="shared" si="59"/>
        <v>4020</v>
      </c>
      <c r="L208" s="4">
        <f t="shared" si="60"/>
        <v>44240</v>
      </c>
      <c r="M208" s="3">
        <f t="shared" si="61"/>
        <v>201</v>
      </c>
      <c r="N208" s="3">
        <f>IF($B$1=1,B208,LOOKUP(M208,単価明細!A:A,単価明細!B:B)*B$1)</f>
        <v>180</v>
      </c>
      <c r="O208" s="3">
        <f t="shared" si="62"/>
        <v>1300</v>
      </c>
      <c r="P208" s="3">
        <f t="shared" si="74"/>
        <v>33280</v>
      </c>
      <c r="Q208" s="3">
        <f>LOOKUP($B$2,単価明細!J:J,単価明細!K:K)</f>
        <v>60</v>
      </c>
      <c r="R208" s="3">
        <f t="shared" si="63"/>
        <v>3460</v>
      </c>
      <c r="S208" s="3">
        <f t="shared" si="64"/>
        <v>38100</v>
      </c>
      <c r="T208" s="8">
        <f t="shared" si="65"/>
        <v>0</v>
      </c>
      <c r="U208" s="3">
        <f t="shared" si="66"/>
        <v>220</v>
      </c>
      <c r="V208" s="3">
        <f t="shared" si="67"/>
        <v>1000</v>
      </c>
      <c r="W208" s="3">
        <f t="shared" si="75"/>
        <v>39220</v>
      </c>
      <c r="X208" s="3">
        <f t="shared" si="68"/>
        <v>4020</v>
      </c>
      <c r="Y208" s="3">
        <f t="shared" si="69"/>
        <v>44240</v>
      </c>
      <c r="Z208" s="8">
        <f t="shared" si="70"/>
        <v>0</v>
      </c>
      <c r="AA208" s="17">
        <f t="shared" si="71"/>
        <v>0</v>
      </c>
    </row>
    <row r="209" spans="1:27">
      <c r="A209" s="16">
        <v>202</v>
      </c>
      <c r="B209" s="2">
        <f>IF($B$4="上水道",IF($B$2&lt;=20,LOOKUP(A209,単価明細!A:A,単価明細!B:B),LOOKUP(A209,単価明細!A:A,単価明細!F:F)),IF($B$2&lt;=20,LOOKUP(A209,単価明細!A:A,単価明細!B:B),LOOKUP(A209,単価明細!A:A,単価明細!F:F))+10)</f>
        <v>180</v>
      </c>
      <c r="C209" s="3">
        <f>IF($B$4="上水道",IF($B$2&lt;=20,LOOKUP(A209,単価明細!A:A,単価明細!C:C),LOOKUP(A209,単価明細!A:A,単価明細!G:G)),IF($B$2&lt;=20,LOOKUP(A209,単価明細!A:A,単価明細!C:C),LOOKUP(A209,単価明細!A:A,単価明細!G:G))+300)</f>
        <v>1300</v>
      </c>
      <c r="D209" s="3">
        <f t="shared" si="72"/>
        <v>33460</v>
      </c>
      <c r="E209" s="3">
        <f>LOOKUP($B$2,単価明細!J:J,単価明細!K:K)</f>
        <v>60</v>
      </c>
      <c r="F209" s="3">
        <f t="shared" si="57"/>
        <v>3480</v>
      </c>
      <c r="G209" s="4">
        <f t="shared" si="58"/>
        <v>38300</v>
      </c>
      <c r="H209" s="2">
        <v>220</v>
      </c>
      <c r="I209" s="3">
        <v>1000</v>
      </c>
      <c r="J209" s="3">
        <f t="shared" si="73"/>
        <v>39440</v>
      </c>
      <c r="K209" s="3">
        <f t="shared" si="59"/>
        <v>4040</v>
      </c>
      <c r="L209" s="4">
        <f t="shared" si="60"/>
        <v>44480</v>
      </c>
      <c r="M209" s="3">
        <f t="shared" si="61"/>
        <v>202</v>
      </c>
      <c r="N209" s="3">
        <f>IF($B$1=1,B209,LOOKUP(M209,単価明細!A:A,単価明細!B:B)*B$1)</f>
        <v>180</v>
      </c>
      <c r="O209" s="3">
        <f t="shared" si="62"/>
        <v>1300</v>
      </c>
      <c r="P209" s="3">
        <f t="shared" si="74"/>
        <v>33460</v>
      </c>
      <c r="Q209" s="3">
        <f>LOOKUP($B$2,単価明細!J:J,単価明細!K:K)</f>
        <v>60</v>
      </c>
      <c r="R209" s="3">
        <f t="shared" si="63"/>
        <v>3480</v>
      </c>
      <c r="S209" s="3">
        <f t="shared" si="64"/>
        <v>38300</v>
      </c>
      <c r="T209" s="8">
        <f t="shared" si="65"/>
        <v>0</v>
      </c>
      <c r="U209" s="3">
        <f t="shared" si="66"/>
        <v>220</v>
      </c>
      <c r="V209" s="3">
        <f t="shared" si="67"/>
        <v>1000</v>
      </c>
      <c r="W209" s="3">
        <f t="shared" si="75"/>
        <v>39440</v>
      </c>
      <c r="X209" s="3">
        <f t="shared" si="68"/>
        <v>4040</v>
      </c>
      <c r="Y209" s="3">
        <f t="shared" si="69"/>
        <v>44480</v>
      </c>
      <c r="Z209" s="8">
        <f t="shared" si="70"/>
        <v>0</v>
      </c>
      <c r="AA209" s="17">
        <f t="shared" si="71"/>
        <v>0</v>
      </c>
    </row>
    <row r="210" spans="1:27">
      <c r="A210" s="16">
        <v>203</v>
      </c>
      <c r="B210" s="2">
        <f>IF($B$4="上水道",IF($B$2&lt;=20,LOOKUP(A210,単価明細!A:A,単価明細!B:B),LOOKUP(A210,単価明細!A:A,単価明細!F:F)),IF($B$2&lt;=20,LOOKUP(A210,単価明細!A:A,単価明細!B:B),LOOKUP(A210,単価明細!A:A,単価明細!F:F))+10)</f>
        <v>180</v>
      </c>
      <c r="C210" s="3">
        <f>IF($B$4="上水道",IF($B$2&lt;=20,LOOKUP(A210,単価明細!A:A,単価明細!C:C),LOOKUP(A210,単価明細!A:A,単価明細!G:G)),IF($B$2&lt;=20,LOOKUP(A210,単価明細!A:A,単価明細!C:C),LOOKUP(A210,単価明細!A:A,単価明細!G:G))+300)</f>
        <v>1300</v>
      </c>
      <c r="D210" s="3">
        <f t="shared" si="72"/>
        <v>33640</v>
      </c>
      <c r="E210" s="3">
        <f>LOOKUP($B$2,単価明細!J:J,単価明細!K:K)</f>
        <v>60</v>
      </c>
      <c r="F210" s="3">
        <f t="shared" si="57"/>
        <v>3500</v>
      </c>
      <c r="G210" s="4">
        <f t="shared" si="58"/>
        <v>38500</v>
      </c>
      <c r="H210" s="2">
        <v>220</v>
      </c>
      <c r="I210" s="3">
        <v>1000</v>
      </c>
      <c r="J210" s="3">
        <f t="shared" si="73"/>
        <v>39660</v>
      </c>
      <c r="K210" s="3">
        <f t="shared" si="59"/>
        <v>4060</v>
      </c>
      <c r="L210" s="4">
        <f t="shared" si="60"/>
        <v>44720</v>
      </c>
      <c r="M210" s="3">
        <f t="shared" si="61"/>
        <v>203</v>
      </c>
      <c r="N210" s="3">
        <f>IF($B$1=1,B210,LOOKUP(M210,単価明細!A:A,単価明細!B:B)*B$1)</f>
        <v>180</v>
      </c>
      <c r="O210" s="3">
        <f t="shared" si="62"/>
        <v>1300</v>
      </c>
      <c r="P210" s="3">
        <f t="shared" si="74"/>
        <v>33640</v>
      </c>
      <c r="Q210" s="3">
        <f>LOOKUP($B$2,単価明細!J:J,単価明細!K:K)</f>
        <v>60</v>
      </c>
      <c r="R210" s="3">
        <f t="shared" si="63"/>
        <v>3500</v>
      </c>
      <c r="S210" s="3">
        <f t="shared" si="64"/>
        <v>38500</v>
      </c>
      <c r="T210" s="8">
        <f t="shared" si="65"/>
        <v>0</v>
      </c>
      <c r="U210" s="3">
        <f t="shared" si="66"/>
        <v>220</v>
      </c>
      <c r="V210" s="3">
        <f t="shared" si="67"/>
        <v>1000</v>
      </c>
      <c r="W210" s="3">
        <f t="shared" si="75"/>
        <v>39660</v>
      </c>
      <c r="X210" s="3">
        <f t="shared" si="68"/>
        <v>4060</v>
      </c>
      <c r="Y210" s="3">
        <f t="shared" si="69"/>
        <v>44720</v>
      </c>
      <c r="Z210" s="8">
        <f t="shared" si="70"/>
        <v>0</v>
      </c>
      <c r="AA210" s="17">
        <f t="shared" si="71"/>
        <v>0</v>
      </c>
    </row>
    <row r="211" spans="1:27">
      <c r="A211" s="16">
        <v>204</v>
      </c>
      <c r="B211" s="2">
        <f>IF($B$4="上水道",IF($B$2&lt;=20,LOOKUP(A211,単価明細!A:A,単価明細!B:B),LOOKUP(A211,単価明細!A:A,単価明細!F:F)),IF($B$2&lt;=20,LOOKUP(A211,単価明細!A:A,単価明細!B:B),LOOKUP(A211,単価明細!A:A,単価明細!F:F))+10)</f>
        <v>180</v>
      </c>
      <c r="C211" s="3">
        <f>IF($B$4="上水道",IF($B$2&lt;=20,LOOKUP(A211,単価明細!A:A,単価明細!C:C),LOOKUP(A211,単価明細!A:A,単価明細!G:G)),IF($B$2&lt;=20,LOOKUP(A211,単価明細!A:A,単価明細!C:C),LOOKUP(A211,単価明細!A:A,単価明細!G:G))+300)</f>
        <v>1300</v>
      </c>
      <c r="D211" s="3">
        <f t="shared" si="72"/>
        <v>33820</v>
      </c>
      <c r="E211" s="3">
        <f>LOOKUP($B$2,単価明細!J:J,単価明細!K:K)</f>
        <v>60</v>
      </c>
      <c r="F211" s="3">
        <f t="shared" si="57"/>
        <v>3510</v>
      </c>
      <c r="G211" s="4">
        <f t="shared" si="58"/>
        <v>38690</v>
      </c>
      <c r="H211" s="2">
        <v>220</v>
      </c>
      <c r="I211" s="3">
        <v>1000</v>
      </c>
      <c r="J211" s="3">
        <f t="shared" si="73"/>
        <v>39880</v>
      </c>
      <c r="K211" s="3">
        <f t="shared" si="59"/>
        <v>4080</v>
      </c>
      <c r="L211" s="4">
        <f t="shared" si="60"/>
        <v>44960</v>
      </c>
      <c r="M211" s="3">
        <f t="shared" si="61"/>
        <v>204</v>
      </c>
      <c r="N211" s="3">
        <f>IF($B$1=1,B211,LOOKUP(M211,単価明細!A:A,単価明細!B:B)*B$1)</f>
        <v>180</v>
      </c>
      <c r="O211" s="3">
        <f t="shared" si="62"/>
        <v>1300</v>
      </c>
      <c r="P211" s="3">
        <f t="shared" si="74"/>
        <v>33820</v>
      </c>
      <c r="Q211" s="3">
        <f>LOOKUP($B$2,単価明細!J:J,単価明細!K:K)</f>
        <v>60</v>
      </c>
      <c r="R211" s="3">
        <f t="shared" si="63"/>
        <v>3510</v>
      </c>
      <c r="S211" s="3">
        <f t="shared" si="64"/>
        <v>38690</v>
      </c>
      <c r="T211" s="8">
        <f t="shared" si="65"/>
        <v>0</v>
      </c>
      <c r="U211" s="3">
        <f t="shared" si="66"/>
        <v>220</v>
      </c>
      <c r="V211" s="3">
        <f t="shared" si="67"/>
        <v>1000</v>
      </c>
      <c r="W211" s="3">
        <f t="shared" si="75"/>
        <v>39880</v>
      </c>
      <c r="X211" s="3">
        <f t="shared" si="68"/>
        <v>4080</v>
      </c>
      <c r="Y211" s="3">
        <f t="shared" si="69"/>
        <v>44960</v>
      </c>
      <c r="Z211" s="8">
        <f t="shared" si="70"/>
        <v>0</v>
      </c>
      <c r="AA211" s="17">
        <f t="shared" si="71"/>
        <v>0</v>
      </c>
    </row>
    <row r="212" spans="1:27">
      <c r="A212" s="16">
        <v>205</v>
      </c>
      <c r="B212" s="2">
        <f>IF($B$4="上水道",IF($B$2&lt;=20,LOOKUP(A212,単価明細!A:A,単価明細!B:B),LOOKUP(A212,単価明細!A:A,単価明細!F:F)),IF($B$2&lt;=20,LOOKUP(A212,単価明細!A:A,単価明細!B:B),LOOKUP(A212,単価明細!A:A,単価明細!F:F))+10)</f>
        <v>180</v>
      </c>
      <c r="C212" s="3">
        <f>IF($B$4="上水道",IF($B$2&lt;=20,LOOKUP(A212,単価明細!A:A,単価明細!C:C),LOOKUP(A212,単価明細!A:A,単価明細!G:G)),IF($B$2&lt;=20,LOOKUP(A212,単価明細!A:A,単価明細!C:C),LOOKUP(A212,単価明細!A:A,単価明細!G:G))+300)</f>
        <v>1300</v>
      </c>
      <c r="D212" s="3">
        <f t="shared" si="72"/>
        <v>34000</v>
      </c>
      <c r="E212" s="3">
        <f>LOOKUP($B$2,単価明細!J:J,単価明細!K:K)</f>
        <v>60</v>
      </c>
      <c r="F212" s="3">
        <f t="shared" si="57"/>
        <v>3530</v>
      </c>
      <c r="G212" s="4">
        <f t="shared" si="58"/>
        <v>38890</v>
      </c>
      <c r="H212" s="2">
        <v>220</v>
      </c>
      <c r="I212" s="3">
        <v>1000</v>
      </c>
      <c r="J212" s="3">
        <f t="shared" si="73"/>
        <v>40100</v>
      </c>
      <c r="K212" s="3">
        <f t="shared" si="59"/>
        <v>4110</v>
      </c>
      <c r="L212" s="4">
        <f t="shared" si="60"/>
        <v>45210</v>
      </c>
      <c r="M212" s="3">
        <f t="shared" si="61"/>
        <v>205</v>
      </c>
      <c r="N212" s="3">
        <f>IF($B$1=1,B212,LOOKUP(M212,単価明細!A:A,単価明細!B:B)*B$1)</f>
        <v>180</v>
      </c>
      <c r="O212" s="3">
        <f t="shared" si="62"/>
        <v>1300</v>
      </c>
      <c r="P212" s="3">
        <f t="shared" si="74"/>
        <v>34000</v>
      </c>
      <c r="Q212" s="3">
        <f>LOOKUP($B$2,単価明細!J:J,単価明細!K:K)</f>
        <v>60</v>
      </c>
      <c r="R212" s="3">
        <f t="shared" si="63"/>
        <v>3530</v>
      </c>
      <c r="S212" s="3">
        <f t="shared" si="64"/>
        <v>38890</v>
      </c>
      <c r="T212" s="8">
        <f t="shared" si="65"/>
        <v>0</v>
      </c>
      <c r="U212" s="3">
        <f t="shared" si="66"/>
        <v>220</v>
      </c>
      <c r="V212" s="3">
        <f t="shared" si="67"/>
        <v>1000</v>
      </c>
      <c r="W212" s="3">
        <f t="shared" si="75"/>
        <v>40100</v>
      </c>
      <c r="X212" s="3">
        <f t="shared" si="68"/>
        <v>4110</v>
      </c>
      <c r="Y212" s="3">
        <f t="shared" si="69"/>
        <v>45210</v>
      </c>
      <c r="Z212" s="8">
        <f t="shared" si="70"/>
        <v>0</v>
      </c>
      <c r="AA212" s="17">
        <f t="shared" si="71"/>
        <v>0</v>
      </c>
    </row>
    <row r="213" spans="1:27">
      <c r="A213" s="16">
        <v>206</v>
      </c>
      <c r="B213" s="2">
        <f>IF($B$4="上水道",IF($B$2&lt;=20,LOOKUP(A213,単価明細!A:A,単価明細!B:B),LOOKUP(A213,単価明細!A:A,単価明細!F:F)),IF($B$2&lt;=20,LOOKUP(A213,単価明細!A:A,単価明細!B:B),LOOKUP(A213,単価明細!A:A,単価明細!F:F))+10)</f>
        <v>180</v>
      </c>
      <c r="C213" s="3">
        <f>IF($B$4="上水道",IF($B$2&lt;=20,LOOKUP(A213,単価明細!A:A,単価明細!C:C),LOOKUP(A213,単価明細!A:A,単価明細!G:G)),IF($B$2&lt;=20,LOOKUP(A213,単価明細!A:A,単価明細!C:C),LOOKUP(A213,単価明細!A:A,単価明細!G:G))+300)</f>
        <v>1300</v>
      </c>
      <c r="D213" s="3">
        <f t="shared" si="72"/>
        <v>34180</v>
      </c>
      <c r="E213" s="3">
        <f>LOOKUP($B$2,単価明細!J:J,単価明細!K:K)</f>
        <v>60</v>
      </c>
      <c r="F213" s="3">
        <f t="shared" si="57"/>
        <v>3550</v>
      </c>
      <c r="G213" s="4">
        <f t="shared" si="58"/>
        <v>39090</v>
      </c>
      <c r="H213" s="2">
        <v>220</v>
      </c>
      <c r="I213" s="3">
        <v>1000</v>
      </c>
      <c r="J213" s="3">
        <f t="shared" si="73"/>
        <v>40320</v>
      </c>
      <c r="K213" s="3">
        <f t="shared" si="59"/>
        <v>4130</v>
      </c>
      <c r="L213" s="4">
        <f t="shared" si="60"/>
        <v>45450</v>
      </c>
      <c r="M213" s="3">
        <f t="shared" si="61"/>
        <v>206</v>
      </c>
      <c r="N213" s="3">
        <f>IF($B$1=1,B213,LOOKUP(M213,単価明細!A:A,単価明細!B:B)*B$1)</f>
        <v>180</v>
      </c>
      <c r="O213" s="3">
        <f t="shared" si="62"/>
        <v>1300</v>
      </c>
      <c r="P213" s="3">
        <f t="shared" si="74"/>
        <v>34180</v>
      </c>
      <c r="Q213" s="3">
        <f>LOOKUP($B$2,単価明細!J:J,単価明細!K:K)</f>
        <v>60</v>
      </c>
      <c r="R213" s="3">
        <f t="shared" si="63"/>
        <v>3550</v>
      </c>
      <c r="S213" s="3">
        <f t="shared" si="64"/>
        <v>39090</v>
      </c>
      <c r="T213" s="8">
        <f t="shared" si="65"/>
        <v>0</v>
      </c>
      <c r="U213" s="3">
        <f t="shared" si="66"/>
        <v>220</v>
      </c>
      <c r="V213" s="3">
        <f t="shared" si="67"/>
        <v>1000</v>
      </c>
      <c r="W213" s="3">
        <f t="shared" si="75"/>
        <v>40320</v>
      </c>
      <c r="X213" s="3">
        <f t="shared" si="68"/>
        <v>4130</v>
      </c>
      <c r="Y213" s="3">
        <f t="shared" si="69"/>
        <v>45450</v>
      </c>
      <c r="Z213" s="8">
        <f t="shared" si="70"/>
        <v>0</v>
      </c>
      <c r="AA213" s="17">
        <f t="shared" si="71"/>
        <v>0</v>
      </c>
    </row>
    <row r="214" spans="1:27">
      <c r="A214" s="16">
        <v>207</v>
      </c>
      <c r="B214" s="2">
        <f>IF($B$4="上水道",IF($B$2&lt;=20,LOOKUP(A214,単価明細!A:A,単価明細!B:B),LOOKUP(A214,単価明細!A:A,単価明細!F:F)),IF($B$2&lt;=20,LOOKUP(A214,単価明細!A:A,単価明細!B:B),LOOKUP(A214,単価明細!A:A,単価明細!F:F))+10)</f>
        <v>180</v>
      </c>
      <c r="C214" s="3">
        <f>IF($B$4="上水道",IF($B$2&lt;=20,LOOKUP(A214,単価明細!A:A,単価明細!C:C),LOOKUP(A214,単価明細!A:A,単価明細!G:G)),IF($B$2&lt;=20,LOOKUP(A214,単価明細!A:A,単価明細!C:C),LOOKUP(A214,単価明細!A:A,単価明細!G:G))+300)</f>
        <v>1300</v>
      </c>
      <c r="D214" s="3">
        <f t="shared" si="72"/>
        <v>34360</v>
      </c>
      <c r="E214" s="3">
        <f>LOOKUP($B$2,単価明細!J:J,単価明細!K:K)</f>
        <v>60</v>
      </c>
      <c r="F214" s="3">
        <f t="shared" si="57"/>
        <v>3570</v>
      </c>
      <c r="G214" s="4">
        <f t="shared" si="58"/>
        <v>39290</v>
      </c>
      <c r="H214" s="2">
        <v>220</v>
      </c>
      <c r="I214" s="3">
        <v>1000</v>
      </c>
      <c r="J214" s="3">
        <f t="shared" si="73"/>
        <v>40540</v>
      </c>
      <c r="K214" s="3">
        <f t="shared" si="59"/>
        <v>4150</v>
      </c>
      <c r="L214" s="4">
        <f t="shared" si="60"/>
        <v>45690</v>
      </c>
      <c r="M214" s="3">
        <f t="shared" si="61"/>
        <v>207</v>
      </c>
      <c r="N214" s="3">
        <f>IF($B$1=1,B214,LOOKUP(M214,単価明細!A:A,単価明細!B:B)*B$1)</f>
        <v>180</v>
      </c>
      <c r="O214" s="3">
        <f t="shared" si="62"/>
        <v>1300</v>
      </c>
      <c r="P214" s="3">
        <f t="shared" si="74"/>
        <v>34360</v>
      </c>
      <c r="Q214" s="3">
        <f>LOOKUP($B$2,単価明細!J:J,単価明細!K:K)</f>
        <v>60</v>
      </c>
      <c r="R214" s="3">
        <f t="shared" si="63"/>
        <v>3570</v>
      </c>
      <c r="S214" s="3">
        <f t="shared" si="64"/>
        <v>39290</v>
      </c>
      <c r="T214" s="8">
        <f t="shared" si="65"/>
        <v>0</v>
      </c>
      <c r="U214" s="3">
        <f t="shared" si="66"/>
        <v>220</v>
      </c>
      <c r="V214" s="3">
        <f t="shared" si="67"/>
        <v>1000</v>
      </c>
      <c r="W214" s="3">
        <f t="shared" si="75"/>
        <v>40540</v>
      </c>
      <c r="X214" s="3">
        <f t="shared" si="68"/>
        <v>4150</v>
      </c>
      <c r="Y214" s="3">
        <f t="shared" si="69"/>
        <v>45690</v>
      </c>
      <c r="Z214" s="8">
        <f t="shared" si="70"/>
        <v>0</v>
      </c>
      <c r="AA214" s="17">
        <f t="shared" si="71"/>
        <v>0</v>
      </c>
    </row>
    <row r="215" spans="1:27">
      <c r="A215" s="16">
        <v>208</v>
      </c>
      <c r="B215" s="2">
        <f>IF($B$4="上水道",IF($B$2&lt;=20,LOOKUP(A215,単価明細!A:A,単価明細!B:B),LOOKUP(A215,単価明細!A:A,単価明細!F:F)),IF($B$2&lt;=20,LOOKUP(A215,単価明細!A:A,単価明細!B:B),LOOKUP(A215,単価明細!A:A,単価明細!F:F))+10)</f>
        <v>180</v>
      </c>
      <c r="C215" s="3">
        <f>IF($B$4="上水道",IF($B$2&lt;=20,LOOKUP(A215,単価明細!A:A,単価明細!C:C),LOOKUP(A215,単価明細!A:A,単価明細!G:G)),IF($B$2&lt;=20,LOOKUP(A215,単価明細!A:A,単価明細!C:C),LOOKUP(A215,単価明細!A:A,単価明細!G:G))+300)</f>
        <v>1300</v>
      </c>
      <c r="D215" s="3">
        <f t="shared" si="72"/>
        <v>34540</v>
      </c>
      <c r="E215" s="3">
        <f>LOOKUP($B$2,単価明細!J:J,単価明細!K:K)</f>
        <v>60</v>
      </c>
      <c r="F215" s="3">
        <f t="shared" si="57"/>
        <v>3590</v>
      </c>
      <c r="G215" s="4">
        <f t="shared" si="58"/>
        <v>39490</v>
      </c>
      <c r="H215" s="2">
        <v>220</v>
      </c>
      <c r="I215" s="3">
        <v>1000</v>
      </c>
      <c r="J215" s="3">
        <f t="shared" si="73"/>
        <v>40760</v>
      </c>
      <c r="K215" s="3">
        <f t="shared" si="59"/>
        <v>4170</v>
      </c>
      <c r="L215" s="4">
        <f t="shared" si="60"/>
        <v>45930</v>
      </c>
      <c r="M215" s="3">
        <f t="shared" si="61"/>
        <v>208</v>
      </c>
      <c r="N215" s="3">
        <f>IF($B$1=1,B215,LOOKUP(M215,単価明細!A:A,単価明細!B:B)*B$1)</f>
        <v>180</v>
      </c>
      <c r="O215" s="3">
        <f t="shared" si="62"/>
        <v>1300</v>
      </c>
      <c r="P215" s="3">
        <f t="shared" si="74"/>
        <v>34540</v>
      </c>
      <c r="Q215" s="3">
        <f>LOOKUP($B$2,単価明細!J:J,単価明細!K:K)</f>
        <v>60</v>
      </c>
      <c r="R215" s="3">
        <f t="shared" si="63"/>
        <v>3590</v>
      </c>
      <c r="S215" s="3">
        <f t="shared" si="64"/>
        <v>39490</v>
      </c>
      <c r="T215" s="8">
        <f t="shared" si="65"/>
        <v>0</v>
      </c>
      <c r="U215" s="3">
        <f t="shared" si="66"/>
        <v>220</v>
      </c>
      <c r="V215" s="3">
        <f t="shared" si="67"/>
        <v>1000</v>
      </c>
      <c r="W215" s="3">
        <f t="shared" si="75"/>
        <v>40760</v>
      </c>
      <c r="X215" s="3">
        <f t="shared" si="68"/>
        <v>4170</v>
      </c>
      <c r="Y215" s="3">
        <f t="shared" si="69"/>
        <v>45930</v>
      </c>
      <c r="Z215" s="8">
        <f t="shared" si="70"/>
        <v>0</v>
      </c>
      <c r="AA215" s="17">
        <f t="shared" si="71"/>
        <v>0</v>
      </c>
    </row>
    <row r="216" spans="1:27">
      <c r="A216" s="16">
        <v>209</v>
      </c>
      <c r="B216" s="2">
        <f>IF($B$4="上水道",IF($B$2&lt;=20,LOOKUP(A216,単価明細!A:A,単価明細!B:B),LOOKUP(A216,単価明細!A:A,単価明細!F:F)),IF($B$2&lt;=20,LOOKUP(A216,単価明細!A:A,単価明細!B:B),LOOKUP(A216,単価明細!A:A,単価明細!F:F))+10)</f>
        <v>180</v>
      </c>
      <c r="C216" s="3">
        <f>IF($B$4="上水道",IF($B$2&lt;=20,LOOKUP(A216,単価明細!A:A,単価明細!C:C),LOOKUP(A216,単価明細!A:A,単価明細!G:G)),IF($B$2&lt;=20,LOOKUP(A216,単価明細!A:A,単価明細!C:C),LOOKUP(A216,単価明細!A:A,単価明細!G:G))+300)</f>
        <v>1300</v>
      </c>
      <c r="D216" s="3">
        <f t="shared" si="72"/>
        <v>34720</v>
      </c>
      <c r="E216" s="3">
        <f>LOOKUP($B$2,単価明細!J:J,単価明細!K:K)</f>
        <v>60</v>
      </c>
      <c r="F216" s="3">
        <f t="shared" si="57"/>
        <v>3600</v>
      </c>
      <c r="G216" s="4">
        <f t="shared" si="58"/>
        <v>39680</v>
      </c>
      <c r="H216" s="2">
        <v>220</v>
      </c>
      <c r="I216" s="3">
        <v>1000</v>
      </c>
      <c r="J216" s="3">
        <f t="shared" si="73"/>
        <v>40980</v>
      </c>
      <c r="K216" s="3">
        <f t="shared" si="59"/>
        <v>4190</v>
      </c>
      <c r="L216" s="4">
        <f t="shared" si="60"/>
        <v>46170</v>
      </c>
      <c r="M216" s="3">
        <f t="shared" si="61"/>
        <v>209</v>
      </c>
      <c r="N216" s="3">
        <f>IF($B$1=1,B216,LOOKUP(M216,単価明細!A:A,単価明細!B:B)*B$1)</f>
        <v>180</v>
      </c>
      <c r="O216" s="3">
        <f t="shared" si="62"/>
        <v>1300</v>
      </c>
      <c r="P216" s="3">
        <f t="shared" si="74"/>
        <v>34720</v>
      </c>
      <c r="Q216" s="3">
        <f>LOOKUP($B$2,単価明細!J:J,単価明細!K:K)</f>
        <v>60</v>
      </c>
      <c r="R216" s="3">
        <f t="shared" si="63"/>
        <v>3600</v>
      </c>
      <c r="S216" s="3">
        <f t="shared" si="64"/>
        <v>39680</v>
      </c>
      <c r="T216" s="8">
        <f t="shared" si="65"/>
        <v>0</v>
      </c>
      <c r="U216" s="3">
        <f t="shared" si="66"/>
        <v>220</v>
      </c>
      <c r="V216" s="3">
        <f t="shared" si="67"/>
        <v>1000</v>
      </c>
      <c r="W216" s="3">
        <f t="shared" si="75"/>
        <v>40980</v>
      </c>
      <c r="X216" s="3">
        <f t="shared" si="68"/>
        <v>4190</v>
      </c>
      <c r="Y216" s="3">
        <f t="shared" si="69"/>
        <v>46170</v>
      </c>
      <c r="Z216" s="8">
        <f t="shared" si="70"/>
        <v>0</v>
      </c>
      <c r="AA216" s="17">
        <f t="shared" si="71"/>
        <v>0</v>
      </c>
    </row>
    <row r="217" spans="1:27">
      <c r="A217" s="16">
        <v>210</v>
      </c>
      <c r="B217" s="2">
        <f>IF($B$4="上水道",IF($B$2&lt;=20,LOOKUP(A217,単価明細!A:A,単価明細!B:B),LOOKUP(A217,単価明細!A:A,単価明細!F:F)),IF($B$2&lt;=20,LOOKUP(A217,単価明細!A:A,単価明細!B:B),LOOKUP(A217,単価明細!A:A,単価明細!F:F))+10)</f>
        <v>180</v>
      </c>
      <c r="C217" s="3">
        <f>IF($B$4="上水道",IF($B$2&lt;=20,LOOKUP(A217,単価明細!A:A,単価明細!C:C),LOOKUP(A217,単価明細!A:A,単価明細!G:G)),IF($B$2&lt;=20,LOOKUP(A217,単価明細!A:A,単価明細!C:C),LOOKUP(A217,単価明細!A:A,単価明細!G:G))+300)</f>
        <v>1300</v>
      </c>
      <c r="D217" s="3">
        <f t="shared" si="72"/>
        <v>34900</v>
      </c>
      <c r="E217" s="3">
        <f>LOOKUP($B$2,単価明細!J:J,単価明細!K:K)</f>
        <v>60</v>
      </c>
      <c r="F217" s="3">
        <f t="shared" si="57"/>
        <v>3620</v>
      </c>
      <c r="G217" s="4">
        <f t="shared" si="58"/>
        <v>39880</v>
      </c>
      <c r="H217" s="2">
        <v>220</v>
      </c>
      <c r="I217" s="3">
        <v>1000</v>
      </c>
      <c r="J217" s="3">
        <f t="shared" si="73"/>
        <v>41200</v>
      </c>
      <c r="K217" s="3">
        <f t="shared" si="59"/>
        <v>4220</v>
      </c>
      <c r="L217" s="4">
        <f t="shared" si="60"/>
        <v>46420</v>
      </c>
      <c r="M217" s="3">
        <f t="shared" si="61"/>
        <v>210</v>
      </c>
      <c r="N217" s="3">
        <f>IF($B$1=1,B217,LOOKUP(M217,単価明細!A:A,単価明細!B:B)*B$1)</f>
        <v>180</v>
      </c>
      <c r="O217" s="3">
        <f t="shared" si="62"/>
        <v>1300</v>
      </c>
      <c r="P217" s="3">
        <f t="shared" si="74"/>
        <v>34900</v>
      </c>
      <c r="Q217" s="3">
        <f>LOOKUP($B$2,単価明細!J:J,単価明細!K:K)</f>
        <v>60</v>
      </c>
      <c r="R217" s="3">
        <f t="shared" si="63"/>
        <v>3620</v>
      </c>
      <c r="S217" s="3">
        <f t="shared" si="64"/>
        <v>39880</v>
      </c>
      <c r="T217" s="8">
        <f t="shared" si="65"/>
        <v>0</v>
      </c>
      <c r="U217" s="3">
        <f t="shared" si="66"/>
        <v>220</v>
      </c>
      <c r="V217" s="3">
        <f t="shared" si="67"/>
        <v>1000</v>
      </c>
      <c r="W217" s="3">
        <f t="shared" si="75"/>
        <v>41200</v>
      </c>
      <c r="X217" s="3">
        <f t="shared" si="68"/>
        <v>4220</v>
      </c>
      <c r="Y217" s="3">
        <f t="shared" si="69"/>
        <v>46420</v>
      </c>
      <c r="Z217" s="8">
        <f t="shared" si="70"/>
        <v>0</v>
      </c>
      <c r="AA217" s="17">
        <f t="shared" si="71"/>
        <v>0</v>
      </c>
    </row>
    <row r="218" spans="1:27">
      <c r="A218" s="16">
        <v>211</v>
      </c>
      <c r="B218" s="2">
        <f>IF($B$4="上水道",IF($B$2&lt;=20,LOOKUP(A218,単価明細!A:A,単価明細!B:B),LOOKUP(A218,単価明細!A:A,単価明細!F:F)),IF($B$2&lt;=20,LOOKUP(A218,単価明細!A:A,単価明細!B:B),LOOKUP(A218,単価明細!A:A,単価明細!F:F))+10)</f>
        <v>180</v>
      </c>
      <c r="C218" s="3">
        <f>IF($B$4="上水道",IF($B$2&lt;=20,LOOKUP(A218,単価明細!A:A,単価明細!C:C),LOOKUP(A218,単価明細!A:A,単価明細!G:G)),IF($B$2&lt;=20,LOOKUP(A218,単価明細!A:A,単価明細!C:C),LOOKUP(A218,単価明細!A:A,単価明細!G:G))+300)</f>
        <v>1300</v>
      </c>
      <c r="D218" s="3">
        <f t="shared" si="72"/>
        <v>35080</v>
      </c>
      <c r="E218" s="3">
        <f>LOOKUP($B$2,単価明細!J:J,単価明細!K:K)</f>
        <v>60</v>
      </c>
      <c r="F218" s="3">
        <f t="shared" si="57"/>
        <v>3640</v>
      </c>
      <c r="G218" s="4">
        <f t="shared" si="58"/>
        <v>40080</v>
      </c>
      <c r="H218" s="2">
        <v>220</v>
      </c>
      <c r="I218" s="3">
        <v>1000</v>
      </c>
      <c r="J218" s="3">
        <f t="shared" si="73"/>
        <v>41420</v>
      </c>
      <c r="K218" s="3">
        <f t="shared" si="59"/>
        <v>4240</v>
      </c>
      <c r="L218" s="4">
        <f t="shared" si="60"/>
        <v>46660</v>
      </c>
      <c r="M218" s="3">
        <f t="shared" si="61"/>
        <v>211</v>
      </c>
      <c r="N218" s="3">
        <f>IF($B$1=1,B218,LOOKUP(M218,単価明細!A:A,単価明細!B:B)*B$1)</f>
        <v>180</v>
      </c>
      <c r="O218" s="3">
        <f t="shared" si="62"/>
        <v>1300</v>
      </c>
      <c r="P218" s="3">
        <f t="shared" si="74"/>
        <v>35080</v>
      </c>
      <c r="Q218" s="3">
        <f>LOOKUP($B$2,単価明細!J:J,単価明細!K:K)</f>
        <v>60</v>
      </c>
      <c r="R218" s="3">
        <f t="shared" si="63"/>
        <v>3640</v>
      </c>
      <c r="S218" s="3">
        <f t="shared" si="64"/>
        <v>40080</v>
      </c>
      <c r="T218" s="8">
        <f t="shared" si="65"/>
        <v>0</v>
      </c>
      <c r="U218" s="3">
        <f t="shared" si="66"/>
        <v>220</v>
      </c>
      <c r="V218" s="3">
        <f t="shared" si="67"/>
        <v>1000</v>
      </c>
      <c r="W218" s="3">
        <f t="shared" si="75"/>
        <v>41420</v>
      </c>
      <c r="X218" s="3">
        <f t="shared" si="68"/>
        <v>4240</v>
      </c>
      <c r="Y218" s="3">
        <f t="shared" si="69"/>
        <v>46660</v>
      </c>
      <c r="Z218" s="8">
        <f t="shared" si="70"/>
        <v>0</v>
      </c>
      <c r="AA218" s="17">
        <f t="shared" si="71"/>
        <v>0</v>
      </c>
    </row>
    <row r="219" spans="1:27">
      <c r="A219" s="16">
        <v>212</v>
      </c>
      <c r="B219" s="2">
        <f>IF($B$4="上水道",IF($B$2&lt;=20,LOOKUP(A219,単価明細!A:A,単価明細!B:B),LOOKUP(A219,単価明細!A:A,単価明細!F:F)),IF($B$2&lt;=20,LOOKUP(A219,単価明細!A:A,単価明細!B:B),LOOKUP(A219,単価明細!A:A,単価明細!F:F))+10)</f>
        <v>180</v>
      </c>
      <c r="C219" s="3">
        <f>IF($B$4="上水道",IF($B$2&lt;=20,LOOKUP(A219,単価明細!A:A,単価明細!C:C),LOOKUP(A219,単価明細!A:A,単価明細!G:G)),IF($B$2&lt;=20,LOOKUP(A219,単価明細!A:A,単価明細!C:C),LOOKUP(A219,単価明細!A:A,単価明細!G:G))+300)</f>
        <v>1300</v>
      </c>
      <c r="D219" s="3">
        <f t="shared" si="72"/>
        <v>35260</v>
      </c>
      <c r="E219" s="3">
        <f>LOOKUP($B$2,単価明細!J:J,単価明細!K:K)</f>
        <v>60</v>
      </c>
      <c r="F219" s="3">
        <f t="shared" si="57"/>
        <v>3660</v>
      </c>
      <c r="G219" s="4">
        <f t="shared" si="58"/>
        <v>40280</v>
      </c>
      <c r="H219" s="2">
        <v>220</v>
      </c>
      <c r="I219" s="3">
        <v>1000</v>
      </c>
      <c r="J219" s="3">
        <f t="shared" si="73"/>
        <v>41640</v>
      </c>
      <c r="K219" s="3">
        <f t="shared" si="59"/>
        <v>4260</v>
      </c>
      <c r="L219" s="4">
        <f t="shared" si="60"/>
        <v>46900</v>
      </c>
      <c r="M219" s="3">
        <f t="shared" si="61"/>
        <v>212</v>
      </c>
      <c r="N219" s="3">
        <f>IF($B$1=1,B219,LOOKUP(M219,単価明細!A:A,単価明細!B:B)*B$1)</f>
        <v>180</v>
      </c>
      <c r="O219" s="3">
        <f t="shared" si="62"/>
        <v>1300</v>
      </c>
      <c r="P219" s="3">
        <f t="shared" si="74"/>
        <v>35260</v>
      </c>
      <c r="Q219" s="3">
        <f>LOOKUP($B$2,単価明細!J:J,単価明細!K:K)</f>
        <v>60</v>
      </c>
      <c r="R219" s="3">
        <f t="shared" si="63"/>
        <v>3660</v>
      </c>
      <c r="S219" s="3">
        <f t="shared" si="64"/>
        <v>40280</v>
      </c>
      <c r="T219" s="8">
        <f t="shared" si="65"/>
        <v>0</v>
      </c>
      <c r="U219" s="3">
        <f t="shared" si="66"/>
        <v>220</v>
      </c>
      <c r="V219" s="3">
        <f t="shared" si="67"/>
        <v>1000</v>
      </c>
      <c r="W219" s="3">
        <f t="shared" si="75"/>
        <v>41640</v>
      </c>
      <c r="X219" s="3">
        <f t="shared" si="68"/>
        <v>4260</v>
      </c>
      <c r="Y219" s="3">
        <f t="shared" si="69"/>
        <v>46900</v>
      </c>
      <c r="Z219" s="8">
        <f t="shared" si="70"/>
        <v>0</v>
      </c>
      <c r="AA219" s="17">
        <f t="shared" si="71"/>
        <v>0</v>
      </c>
    </row>
    <row r="220" spans="1:27">
      <c r="A220" s="16">
        <v>213</v>
      </c>
      <c r="B220" s="2">
        <f>IF($B$4="上水道",IF($B$2&lt;=20,LOOKUP(A220,単価明細!A:A,単価明細!B:B),LOOKUP(A220,単価明細!A:A,単価明細!F:F)),IF($B$2&lt;=20,LOOKUP(A220,単価明細!A:A,単価明細!B:B),LOOKUP(A220,単価明細!A:A,単価明細!F:F))+10)</f>
        <v>180</v>
      </c>
      <c r="C220" s="3">
        <f>IF($B$4="上水道",IF($B$2&lt;=20,LOOKUP(A220,単価明細!A:A,単価明細!C:C),LOOKUP(A220,単価明細!A:A,単価明細!G:G)),IF($B$2&lt;=20,LOOKUP(A220,単価明細!A:A,単価明細!C:C),LOOKUP(A220,単価明細!A:A,単価明細!G:G))+300)</f>
        <v>1300</v>
      </c>
      <c r="D220" s="3">
        <f t="shared" si="72"/>
        <v>35440</v>
      </c>
      <c r="E220" s="3">
        <f>LOOKUP($B$2,単価明細!J:J,単価明細!K:K)</f>
        <v>60</v>
      </c>
      <c r="F220" s="3">
        <f t="shared" si="57"/>
        <v>3680</v>
      </c>
      <c r="G220" s="4">
        <f t="shared" si="58"/>
        <v>40480</v>
      </c>
      <c r="H220" s="2">
        <v>220</v>
      </c>
      <c r="I220" s="3">
        <v>1000</v>
      </c>
      <c r="J220" s="3">
        <f t="shared" si="73"/>
        <v>41860</v>
      </c>
      <c r="K220" s="3">
        <f t="shared" si="59"/>
        <v>4280</v>
      </c>
      <c r="L220" s="4">
        <f t="shared" si="60"/>
        <v>47140</v>
      </c>
      <c r="M220" s="3">
        <f t="shared" si="61"/>
        <v>213</v>
      </c>
      <c r="N220" s="3">
        <f>IF($B$1=1,B220,LOOKUP(M220,単価明細!A:A,単価明細!B:B)*B$1)</f>
        <v>180</v>
      </c>
      <c r="O220" s="3">
        <f t="shared" si="62"/>
        <v>1300</v>
      </c>
      <c r="P220" s="3">
        <f t="shared" si="74"/>
        <v>35440</v>
      </c>
      <c r="Q220" s="3">
        <f>LOOKUP($B$2,単価明細!J:J,単価明細!K:K)</f>
        <v>60</v>
      </c>
      <c r="R220" s="3">
        <f t="shared" si="63"/>
        <v>3680</v>
      </c>
      <c r="S220" s="3">
        <f t="shared" si="64"/>
        <v>40480</v>
      </c>
      <c r="T220" s="8">
        <f t="shared" si="65"/>
        <v>0</v>
      </c>
      <c r="U220" s="3">
        <f t="shared" si="66"/>
        <v>220</v>
      </c>
      <c r="V220" s="3">
        <f t="shared" si="67"/>
        <v>1000</v>
      </c>
      <c r="W220" s="3">
        <f t="shared" si="75"/>
        <v>41860</v>
      </c>
      <c r="X220" s="3">
        <f t="shared" si="68"/>
        <v>4280</v>
      </c>
      <c r="Y220" s="3">
        <f t="shared" si="69"/>
        <v>47140</v>
      </c>
      <c r="Z220" s="8">
        <f t="shared" si="70"/>
        <v>0</v>
      </c>
      <c r="AA220" s="17">
        <f t="shared" si="71"/>
        <v>0</v>
      </c>
    </row>
    <row r="221" spans="1:27">
      <c r="A221" s="16">
        <v>214</v>
      </c>
      <c r="B221" s="2">
        <f>IF($B$4="上水道",IF($B$2&lt;=20,LOOKUP(A221,単価明細!A:A,単価明細!B:B),LOOKUP(A221,単価明細!A:A,単価明細!F:F)),IF($B$2&lt;=20,LOOKUP(A221,単価明細!A:A,単価明細!B:B),LOOKUP(A221,単価明細!A:A,単価明細!F:F))+10)</f>
        <v>180</v>
      </c>
      <c r="C221" s="3">
        <f>IF($B$4="上水道",IF($B$2&lt;=20,LOOKUP(A221,単価明細!A:A,単価明細!C:C),LOOKUP(A221,単価明細!A:A,単価明細!G:G)),IF($B$2&lt;=20,LOOKUP(A221,単価明細!A:A,単価明細!C:C),LOOKUP(A221,単価明細!A:A,単価明細!G:G))+300)</f>
        <v>1300</v>
      </c>
      <c r="D221" s="3">
        <f t="shared" si="72"/>
        <v>35620</v>
      </c>
      <c r="E221" s="3">
        <f>LOOKUP($B$2,単価明細!J:J,単価明細!K:K)</f>
        <v>60</v>
      </c>
      <c r="F221" s="3">
        <f t="shared" si="57"/>
        <v>3690</v>
      </c>
      <c r="G221" s="4">
        <f t="shared" si="58"/>
        <v>40670</v>
      </c>
      <c r="H221" s="2">
        <v>220</v>
      </c>
      <c r="I221" s="3">
        <v>1000</v>
      </c>
      <c r="J221" s="3">
        <f t="shared" si="73"/>
        <v>42080</v>
      </c>
      <c r="K221" s="3">
        <f t="shared" si="59"/>
        <v>4300</v>
      </c>
      <c r="L221" s="4">
        <f t="shared" si="60"/>
        <v>47380</v>
      </c>
      <c r="M221" s="3">
        <f t="shared" si="61"/>
        <v>214</v>
      </c>
      <c r="N221" s="3">
        <f>IF($B$1=1,B221,LOOKUP(M221,単価明細!A:A,単価明細!B:B)*B$1)</f>
        <v>180</v>
      </c>
      <c r="O221" s="3">
        <f t="shared" si="62"/>
        <v>1300</v>
      </c>
      <c r="P221" s="3">
        <f t="shared" si="74"/>
        <v>35620</v>
      </c>
      <c r="Q221" s="3">
        <f>LOOKUP($B$2,単価明細!J:J,単価明細!K:K)</f>
        <v>60</v>
      </c>
      <c r="R221" s="3">
        <f t="shared" si="63"/>
        <v>3690</v>
      </c>
      <c r="S221" s="3">
        <f t="shared" si="64"/>
        <v>40670</v>
      </c>
      <c r="T221" s="8">
        <f t="shared" si="65"/>
        <v>0</v>
      </c>
      <c r="U221" s="3">
        <f t="shared" si="66"/>
        <v>220</v>
      </c>
      <c r="V221" s="3">
        <f t="shared" si="67"/>
        <v>1000</v>
      </c>
      <c r="W221" s="3">
        <f t="shared" si="75"/>
        <v>42080</v>
      </c>
      <c r="X221" s="3">
        <f t="shared" si="68"/>
        <v>4300</v>
      </c>
      <c r="Y221" s="3">
        <f t="shared" si="69"/>
        <v>47380</v>
      </c>
      <c r="Z221" s="8">
        <f t="shared" si="70"/>
        <v>0</v>
      </c>
      <c r="AA221" s="17">
        <f t="shared" si="71"/>
        <v>0</v>
      </c>
    </row>
    <row r="222" spans="1:27">
      <c r="A222" s="16">
        <v>215</v>
      </c>
      <c r="B222" s="2">
        <f>IF($B$4="上水道",IF($B$2&lt;=20,LOOKUP(A222,単価明細!A:A,単価明細!B:B),LOOKUP(A222,単価明細!A:A,単価明細!F:F)),IF($B$2&lt;=20,LOOKUP(A222,単価明細!A:A,単価明細!B:B),LOOKUP(A222,単価明細!A:A,単価明細!F:F))+10)</f>
        <v>180</v>
      </c>
      <c r="C222" s="3">
        <f>IF($B$4="上水道",IF($B$2&lt;=20,LOOKUP(A222,単価明細!A:A,単価明細!C:C),LOOKUP(A222,単価明細!A:A,単価明細!G:G)),IF($B$2&lt;=20,LOOKUP(A222,単価明細!A:A,単価明細!C:C),LOOKUP(A222,単価明細!A:A,単価明細!G:G))+300)</f>
        <v>1300</v>
      </c>
      <c r="D222" s="3">
        <f t="shared" si="72"/>
        <v>35800</v>
      </c>
      <c r="E222" s="3">
        <f>LOOKUP($B$2,単価明細!J:J,単価明細!K:K)</f>
        <v>60</v>
      </c>
      <c r="F222" s="3">
        <f t="shared" si="57"/>
        <v>3710</v>
      </c>
      <c r="G222" s="4">
        <f t="shared" si="58"/>
        <v>40870</v>
      </c>
      <c r="H222" s="2">
        <v>220</v>
      </c>
      <c r="I222" s="3">
        <v>1000</v>
      </c>
      <c r="J222" s="3">
        <f t="shared" si="73"/>
        <v>42300</v>
      </c>
      <c r="K222" s="3">
        <f t="shared" si="59"/>
        <v>4330</v>
      </c>
      <c r="L222" s="4">
        <f t="shared" si="60"/>
        <v>47630</v>
      </c>
      <c r="M222" s="3">
        <f t="shared" si="61"/>
        <v>215</v>
      </c>
      <c r="N222" s="3">
        <f>IF($B$1=1,B222,LOOKUP(M222,単価明細!A:A,単価明細!B:B)*B$1)</f>
        <v>180</v>
      </c>
      <c r="O222" s="3">
        <f t="shared" si="62"/>
        <v>1300</v>
      </c>
      <c r="P222" s="3">
        <f t="shared" si="74"/>
        <v>35800</v>
      </c>
      <c r="Q222" s="3">
        <f>LOOKUP($B$2,単価明細!J:J,単価明細!K:K)</f>
        <v>60</v>
      </c>
      <c r="R222" s="3">
        <f t="shared" si="63"/>
        <v>3710</v>
      </c>
      <c r="S222" s="3">
        <f t="shared" si="64"/>
        <v>40870</v>
      </c>
      <c r="T222" s="8">
        <f t="shared" si="65"/>
        <v>0</v>
      </c>
      <c r="U222" s="3">
        <f t="shared" si="66"/>
        <v>220</v>
      </c>
      <c r="V222" s="3">
        <f t="shared" si="67"/>
        <v>1000</v>
      </c>
      <c r="W222" s="3">
        <f t="shared" si="75"/>
        <v>42300</v>
      </c>
      <c r="X222" s="3">
        <f t="shared" si="68"/>
        <v>4330</v>
      </c>
      <c r="Y222" s="3">
        <f t="shared" si="69"/>
        <v>47630</v>
      </c>
      <c r="Z222" s="8">
        <f t="shared" si="70"/>
        <v>0</v>
      </c>
      <c r="AA222" s="17">
        <f t="shared" si="71"/>
        <v>0</v>
      </c>
    </row>
    <row r="223" spans="1:27">
      <c r="A223" s="16">
        <v>216</v>
      </c>
      <c r="B223" s="2">
        <f>IF($B$4="上水道",IF($B$2&lt;=20,LOOKUP(A223,単価明細!A:A,単価明細!B:B),LOOKUP(A223,単価明細!A:A,単価明細!F:F)),IF($B$2&lt;=20,LOOKUP(A223,単価明細!A:A,単価明細!B:B),LOOKUP(A223,単価明細!A:A,単価明細!F:F))+10)</f>
        <v>180</v>
      </c>
      <c r="C223" s="3">
        <f>IF($B$4="上水道",IF($B$2&lt;=20,LOOKUP(A223,単価明細!A:A,単価明細!C:C),LOOKUP(A223,単価明細!A:A,単価明細!G:G)),IF($B$2&lt;=20,LOOKUP(A223,単価明細!A:A,単価明細!C:C),LOOKUP(A223,単価明細!A:A,単価明細!G:G))+300)</f>
        <v>1300</v>
      </c>
      <c r="D223" s="3">
        <f t="shared" si="72"/>
        <v>35980</v>
      </c>
      <c r="E223" s="3">
        <f>LOOKUP($B$2,単価明細!J:J,単価明細!K:K)</f>
        <v>60</v>
      </c>
      <c r="F223" s="3">
        <f t="shared" si="57"/>
        <v>3730</v>
      </c>
      <c r="G223" s="4">
        <f t="shared" si="58"/>
        <v>41070</v>
      </c>
      <c r="H223" s="2">
        <v>220</v>
      </c>
      <c r="I223" s="3">
        <v>1000</v>
      </c>
      <c r="J223" s="3">
        <f t="shared" si="73"/>
        <v>42520</v>
      </c>
      <c r="K223" s="3">
        <f t="shared" si="59"/>
        <v>4350</v>
      </c>
      <c r="L223" s="4">
        <f t="shared" si="60"/>
        <v>47870</v>
      </c>
      <c r="M223" s="3">
        <f t="shared" si="61"/>
        <v>216</v>
      </c>
      <c r="N223" s="3">
        <f>IF($B$1=1,B223,LOOKUP(M223,単価明細!A:A,単価明細!B:B)*B$1)</f>
        <v>180</v>
      </c>
      <c r="O223" s="3">
        <f t="shared" si="62"/>
        <v>1300</v>
      </c>
      <c r="P223" s="3">
        <f t="shared" si="74"/>
        <v>35980</v>
      </c>
      <c r="Q223" s="3">
        <f>LOOKUP($B$2,単価明細!J:J,単価明細!K:K)</f>
        <v>60</v>
      </c>
      <c r="R223" s="3">
        <f t="shared" si="63"/>
        <v>3730</v>
      </c>
      <c r="S223" s="3">
        <f t="shared" si="64"/>
        <v>41070</v>
      </c>
      <c r="T223" s="8">
        <f t="shared" si="65"/>
        <v>0</v>
      </c>
      <c r="U223" s="3">
        <f t="shared" si="66"/>
        <v>220</v>
      </c>
      <c r="V223" s="3">
        <f t="shared" si="67"/>
        <v>1000</v>
      </c>
      <c r="W223" s="3">
        <f t="shared" si="75"/>
        <v>42520</v>
      </c>
      <c r="X223" s="3">
        <f t="shared" si="68"/>
        <v>4350</v>
      </c>
      <c r="Y223" s="3">
        <f t="shared" si="69"/>
        <v>47870</v>
      </c>
      <c r="Z223" s="8">
        <f t="shared" si="70"/>
        <v>0</v>
      </c>
      <c r="AA223" s="17">
        <f t="shared" si="71"/>
        <v>0</v>
      </c>
    </row>
    <row r="224" spans="1:27">
      <c r="A224" s="16">
        <v>217</v>
      </c>
      <c r="B224" s="2">
        <f>IF($B$4="上水道",IF($B$2&lt;=20,LOOKUP(A224,単価明細!A:A,単価明細!B:B),LOOKUP(A224,単価明細!A:A,単価明細!F:F)),IF($B$2&lt;=20,LOOKUP(A224,単価明細!A:A,単価明細!B:B),LOOKUP(A224,単価明細!A:A,単価明細!F:F))+10)</f>
        <v>180</v>
      </c>
      <c r="C224" s="3">
        <f>IF($B$4="上水道",IF($B$2&lt;=20,LOOKUP(A224,単価明細!A:A,単価明細!C:C),LOOKUP(A224,単価明細!A:A,単価明細!G:G)),IF($B$2&lt;=20,LOOKUP(A224,単価明細!A:A,単価明細!C:C),LOOKUP(A224,単価明細!A:A,単価明細!G:G))+300)</f>
        <v>1300</v>
      </c>
      <c r="D224" s="3">
        <f t="shared" si="72"/>
        <v>36160</v>
      </c>
      <c r="E224" s="3">
        <f>LOOKUP($B$2,単価明細!J:J,単価明細!K:K)</f>
        <v>60</v>
      </c>
      <c r="F224" s="3">
        <f t="shared" si="57"/>
        <v>3750</v>
      </c>
      <c r="G224" s="4">
        <f t="shared" si="58"/>
        <v>41270</v>
      </c>
      <c r="H224" s="2">
        <v>220</v>
      </c>
      <c r="I224" s="3">
        <v>1000</v>
      </c>
      <c r="J224" s="3">
        <f t="shared" si="73"/>
        <v>42740</v>
      </c>
      <c r="K224" s="3">
        <f t="shared" si="59"/>
        <v>4370</v>
      </c>
      <c r="L224" s="4">
        <f t="shared" si="60"/>
        <v>48110</v>
      </c>
      <c r="M224" s="3">
        <f t="shared" si="61"/>
        <v>217</v>
      </c>
      <c r="N224" s="3">
        <f>IF($B$1=1,B224,LOOKUP(M224,単価明細!A:A,単価明細!B:B)*B$1)</f>
        <v>180</v>
      </c>
      <c r="O224" s="3">
        <f t="shared" si="62"/>
        <v>1300</v>
      </c>
      <c r="P224" s="3">
        <f t="shared" si="74"/>
        <v>36160</v>
      </c>
      <c r="Q224" s="3">
        <f>LOOKUP($B$2,単価明細!J:J,単価明細!K:K)</f>
        <v>60</v>
      </c>
      <c r="R224" s="3">
        <f t="shared" si="63"/>
        <v>3750</v>
      </c>
      <c r="S224" s="3">
        <f t="shared" si="64"/>
        <v>41270</v>
      </c>
      <c r="T224" s="8">
        <f t="shared" si="65"/>
        <v>0</v>
      </c>
      <c r="U224" s="3">
        <f t="shared" si="66"/>
        <v>220</v>
      </c>
      <c r="V224" s="3">
        <f t="shared" si="67"/>
        <v>1000</v>
      </c>
      <c r="W224" s="3">
        <f t="shared" si="75"/>
        <v>42740</v>
      </c>
      <c r="X224" s="3">
        <f t="shared" si="68"/>
        <v>4370</v>
      </c>
      <c r="Y224" s="3">
        <f t="shared" si="69"/>
        <v>48110</v>
      </c>
      <c r="Z224" s="8">
        <f t="shared" si="70"/>
        <v>0</v>
      </c>
      <c r="AA224" s="17">
        <f t="shared" si="71"/>
        <v>0</v>
      </c>
    </row>
    <row r="225" spans="1:27">
      <c r="A225" s="16">
        <v>218</v>
      </c>
      <c r="B225" s="2">
        <f>IF($B$4="上水道",IF($B$2&lt;=20,LOOKUP(A225,単価明細!A:A,単価明細!B:B),LOOKUP(A225,単価明細!A:A,単価明細!F:F)),IF($B$2&lt;=20,LOOKUP(A225,単価明細!A:A,単価明細!B:B),LOOKUP(A225,単価明細!A:A,単価明細!F:F))+10)</f>
        <v>180</v>
      </c>
      <c r="C225" s="3">
        <f>IF($B$4="上水道",IF($B$2&lt;=20,LOOKUP(A225,単価明細!A:A,単価明細!C:C),LOOKUP(A225,単価明細!A:A,単価明細!G:G)),IF($B$2&lt;=20,LOOKUP(A225,単価明細!A:A,単価明細!C:C),LOOKUP(A225,単価明細!A:A,単価明細!G:G))+300)</f>
        <v>1300</v>
      </c>
      <c r="D225" s="3">
        <f t="shared" si="72"/>
        <v>36340</v>
      </c>
      <c r="E225" s="3">
        <f>LOOKUP($B$2,単価明細!J:J,単価明細!K:K)</f>
        <v>60</v>
      </c>
      <c r="F225" s="3">
        <f t="shared" si="57"/>
        <v>3770</v>
      </c>
      <c r="G225" s="4">
        <f t="shared" si="58"/>
        <v>41470</v>
      </c>
      <c r="H225" s="2">
        <v>220</v>
      </c>
      <c r="I225" s="3">
        <v>1000</v>
      </c>
      <c r="J225" s="3">
        <f t="shared" si="73"/>
        <v>42960</v>
      </c>
      <c r="K225" s="3">
        <f t="shared" si="59"/>
        <v>4390</v>
      </c>
      <c r="L225" s="4">
        <f t="shared" si="60"/>
        <v>48350</v>
      </c>
      <c r="M225" s="3">
        <f t="shared" si="61"/>
        <v>218</v>
      </c>
      <c r="N225" s="3">
        <f>IF($B$1=1,B225,LOOKUP(M225,単価明細!A:A,単価明細!B:B)*B$1)</f>
        <v>180</v>
      </c>
      <c r="O225" s="3">
        <f t="shared" si="62"/>
        <v>1300</v>
      </c>
      <c r="P225" s="3">
        <f t="shared" si="74"/>
        <v>36340</v>
      </c>
      <c r="Q225" s="3">
        <f>LOOKUP($B$2,単価明細!J:J,単価明細!K:K)</f>
        <v>60</v>
      </c>
      <c r="R225" s="3">
        <f t="shared" si="63"/>
        <v>3770</v>
      </c>
      <c r="S225" s="3">
        <f t="shared" si="64"/>
        <v>41470</v>
      </c>
      <c r="T225" s="8">
        <f t="shared" si="65"/>
        <v>0</v>
      </c>
      <c r="U225" s="3">
        <f t="shared" si="66"/>
        <v>220</v>
      </c>
      <c r="V225" s="3">
        <f t="shared" si="67"/>
        <v>1000</v>
      </c>
      <c r="W225" s="3">
        <f t="shared" si="75"/>
        <v>42960</v>
      </c>
      <c r="X225" s="3">
        <f t="shared" si="68"/>
        <v>4390</v>
      </c>
      <c r="Y225" s="3">
        <f t="shared" si="69"/>
        <v>48350</v>
      </c>
      <c r="Z225" s="8">
        <f t="shared" si="70"/>
        <v>0</v>
      </c>
      <c r="AA225" s="17">
        <f t="shared" si="71"/>
        <v>0</v>
      </c>
    </row>
    <row r="226" spans="1:27">
      <c r="A226" s="16">
        <v>219</v>
      </c>
      <c r="B226" s="2">
        <f>IF($B$4="上水道",IF($B$2&lt;=20,LOOKUP(A226,単価明細!A:A,単価明細!B:B),LOOKUP(A226,単価明細!A:A,単価明細!F:F)),IF($B$2&lt;=20,LOOKUP(A226,単価明細!A:A,単価明細!B:B),LOOKUP(A226,単価明細!A:A,単価明細!F:F))+10)</f>
        <v>180</v>
      </c>
      <c r="C226" s="3">
        <f>IF($B$4="上水道",IF($B$2&lt;=20,LOOKUP(A226,単価明細!A:A,単価明細!C:C),LOOKUP(A226,単価明細!A:A,単価明細!G:G)),IF($B$2&lt;=20,LOOKUP(A226,単価明細!A:A,単価明細!C:C),LOOKUP(A226,単価明細!A:A,単価明細!G:G))+300)</f>
        <v>1300</v>
      </c>
      <c r="D226" s="3">
        <f t="shared" si="72"/>
        <v>36520</v>
      </c>
      <c r="E226" s="3">
        <f>LOOKUP($B$2,単価明細!J:J,単価明細!K:K)</f>
        <v>60</v>
      </c>
      <c r="F226" s="3">
        <f t="shared" si="57"/>
        <v>3780</v>
      </c>
      <c r="G226" s="4">
        <f t="shared" si="58"/>
        <v>41660</v>
      </c>
      <c r="H226" s="2">
        <v>220</v>
      </c>
      <c r="I226" s="3">
        <v>1000</v>
      </c>
      <c r="J226" s="3">
        <f t="shared" si="73"/>
        <v>43180</v>
      </c>
      <c r="K226" s="3">
        <f t="shared" si="59"/>
        <v>4410</v>
      </c>
      <c r="L226" s="4">
        <f t="shared" si="60"/>
        <v>48590</v>
      </c>
      <c r="M226" s="3">
        <f t="shared" si="61"/>
        <v>219</v>
      </c>
      <c r="N226" s="3">
        <f>IF($B$1=1,B226,LOOKUP(M226,単価明細!A:A,単価明細!B:B)*B$1)</f>
        <v>180</v>
      </c>
      <c r="O226" s="3">
        <f t="shared" si="62"/>
        <v>1300</v>
      </c>
      <c r="P226" s="3">
        <f t="shared" si="74"/>
        <v>36520</v>
      </c>
      <c r="Q226" s="3">
        <f>LOOKUP($B$2,単価明細!J:J,単価明細!K:K)</f>
        <v>60</v>
      </c>
      <c r="R226" s="3">
        <f t="shared" si="63"/>
        <v>3780</v>
      </c>
      <c r="S226" s="3">
        <f t="shared" si="64"/>
        <v>41660</v>
      </c>
      <c r="T226" s="8">
        <f t="shared" si="65"/>
        <v>0</v>
      </c>
      <c r="U226" s="3">
        <f t="shared" si="66"/>
        <v>220</v>
      </c>
      <c r="V226" s="3">
        <f t="shared" si="67"/>
        <v>1000</v>
      </c>
      <c r="W226" s="3">
        <f t="shared" si="75"/>
        <v>43180</v>
      </c>
      <c r="X226" s="3">
        <f t="shared" si="68"/>
        <v>4410</v>
      </c>
      <c r="Y226" s="3">
        <f t="shared" si="69"/>
        <v>48590</v>
      </c>
      <c r="Z226" s="8">
        <f t="shared" si="70"/>
        <v>0</v>
      </c>
      <c r="AA226" s="17">
        <f t="shared" si="71"/>
        <v>0</v>
      </c>
    </row>
    <row r="227" spans="1:27">
      <c r="A227" s="16">
        <v>220</v>
      </c>
      <c r="B227" s="2">
        <f>IF($B$4="上水道",IF($B$2&lt;=20,LOOKUP(A227,単価明細!A:A,単価明細!B:B),LOOKUP(A227,単価明細!A:A,単価明細!F:F)),IF($B$2&lt;=20,LOOKUP(A227,単価明細!A:A,単価明細!B:B),LOOKUP(A227,単価明細!A:A,単価明細!F:F))+10)</f>
        <v>180</v>
      </c>
      <c r="C227" s="3">
        <f>IF($B$4="上水道",IF($B$2&lt;=20,LOOKUP(A227,単価明細!A:A,単価明細!C:C),LOOKUP(A227,単価明細!A:A,単価明細!G:G)),IF($B$2&lt;=20,LOOKUP(A227,単価明細!A:A,単価明細!C:C),LOOKUP(A227,単価明細!A:A,単価明細!G:G))+300)</f>
        <v>1300</v>
      </c>
      <c r="D227" s="3">
        <f t="shared" si="72"/>
        <v>36700</v>
      </c>
      <c r="E227" s="3">
        <f>LOOKUP($B$2,単価明細!J:J,単価明細!K:K)</f>
        <v>60</v>
      </c>
      <c r="F227" s="3">
        <f t="shared" si="57"/>
        <v>3800</v>
      </c>
      <c r="G227" s="4">
        <f t="shared" si="58"/>
        <v>41860</v>
      </c>
      <c r="H227" s="2">
        <v>220</v>
      </c>
      <c r="I227" s="3">
        <v>1000</v>
      </c>
      <c r="J227" s="3">
        <f t="shared" si="73"/>
        <v>43400</v>
      </c>
      <c r="K227" s="3">
        <f t="shared" si="59"/>
        <v>4440</v>
      </c>
      <c r="L227" s="4">
        <f t="shared" si="60"/>
        <v>48840</v>
      </c>
      <c r="M227" s="3">
        <f t="shared" si="61"/>
        <v>220</v>
      </c>
      <c r="N227" s="3">
        <f>IF($B$1=1,B227,LOOKUP(M227,単価明細!A:A,単価明細!B:B)*B$1)</f>
        <v>180</v>
      </c>
      <c r="O227" s="3">
        <f t="shared" si="62"/>
        <v>1300</v>
      </c>
      <c r="P227" s="3">
        <f t="shared" si="74"/>
        <v>36700</v>
      </c>
      <c r="Q227" s="3">
        <f>LOOKUP($B$2,単価明細!J:J,単価明細!K:K)</f>
        <v>60</v>
      </c>
      <c r="R227" s="3">
        <f t="shared" si="63"/>
        <v>3800</v>
      </c>
      <c r="S227" s="3">
        <f t="shared" si="64"/>
        <v>41860</v>
      </c>
      <c r="T227" s="8">
        <f t="shared" si="65"/>
        <v>0</v>
      </c>
      <c r="U227" s="3">
        <f t="shared" si="66"/>
        <v>220</v>
      </c>
      <c r="V227" s="3">
        <f t="shared" si="67"/>
        <v>1000</v>
      </c>
      <c r="W227" s="3">
        <f t="shared" si="75"/>
        <v>43400</v>
      </c>
      <c r="X227" s="3">
        <f t="shared" si="68"/>
        <v>4440</v>
      </c>
      <c r="Y227" s="3">
        <f t="shared" si="69"/>
        <v>48840</v>
      </c>
      <c r="Z227" s="8">
        <f t="shared" si="70"/>
        <v>0</v>
      </c>
      <c r="AA227" s="17">
        <f t="shared" si="71"/>
        <v>0</v>
      </c>
    </row>
    <row r="228" spans="1:27">
      <c r="A228" s="16">
        <v>221</v>
      </c>
      <c r="B228" s="2">
        <f>IF($B$4="上水道",IF($B$2&lt;=20,LOOKUP(A228,単価明細!A:A,単価明細!B:B),LOOKUP(A228,単価明細!A:A,単価明細!F:F)),IF($B$2&lt;=20,LOOKUP(A228,単価明細!A:A,単価明細!B:B),LOOKUP(A228,単価明細!A:A,単価明細!F:F))+10)</f>
        <v>180</v>
      </c>
      <c r="C228" s="3">
        <f>IF($B$4="上水道",IF($B$2&lt;=20,LOOKUP(A228,単価明細!A:A,単価明細!C:C),LOOKUP(A228,単価明細!A:A,単価明細!G:G)),IF($B$2&lt;=20,LOOKUP(A228,単価明細!A:A,単価明細!C:C),LOOKUP(A228,単価明細!A:A,単価明細!G:G))+300)</f>
        <v>1300</v>
      </c>
      <c r="D228" s="3">
        <f t="shared" si="72"/>
        <v>36880</v>
      </c>
      <c r="E228" s="3">
        <f>LOOKUP($B$2,単価明細!J:J,単価明細!K:K)</f>
        <v>60</v>
      </c>
      <c r="F228" s="3">
        <f t="shared" si="57"/>
        <v>3820</v>
      </c>
      <c r="G228" s="4">
        <f t="shared" si="58"/>
        <v>42060</v>
      </c>
      <c r="H228" s="2">
        <v>220</v>
      </c>
      <c r="I228" s="3">
        <v>1000</v>
      </c>
      <c r="J228" s="3">
        <f t="shared" si="73"/>
        <v>43620</v>
      </c>
      <c r="K228" s="3">
        <f t="shared" si="59"/>
        <v>4460</v>
      </c>
      <c r="L228" s="4">
        <f t="shared" si="60"/>
        <v>49080</v>
      </c>
      <c r="M228" s="3">
        <f t="shared" si="61"/>
        <v>221</v>
      </c>
      <c r="N228" s="3">
        <f>IF($B$1=1,B228,LOOKUP(M228,単価明細!A:A,単価明細!B:B)*B$1)</f>
        <v>180</v>
      </c>
      <c r="O228" s="3">
        <f t="shared" si="62"/>
        <v>1300</v>
      </c>
      <c r="P228" s="3">
        <f t="shared" si="74"/>
        <v>36880</v>
      </c>
      <c r="Q228" s="3">
        <f>LOOKUP($B$2,単価明細!J:J,単価明細!K:K)</f>
        <v>60</v>
      </c>
      <c r="R228" s="3">
        <f t="shared" si="63"/>
        <v>3820</v>
      </c>
      <c r="S228" s="3">
        <f t="shared" si="64"/>
        <v>42060</v>
      </c>
      <c r="T228" s="8">
        <f t="shared" si="65"/>
        <v>0</v>
      </c>
      <c r="U228" s="3">
        <f t="shared" si="66"/>
        <v>220</v>
      </c>
      <c r="V228" s="3">
        <f t="shared" si="67"/>
        <v>1000</v>
      </c>
      <c r="W228" s="3">
        <f t="shared" si="75"/>
        <v>43620</v>
      </c>
      <c r="X228" s="3">
        <f t="shared" si="68"/>
        <v>4460</v>
      </c>
      <c r="Y228" s="3">
        <f t="shared" si="69"/>
        <v>49080</v>
      </c>
      <c r="Z228" s="8">
        <f t="shared" si="70"/>
        <v>0</v>
      </c>
      <c r="AA228" s="17">
        <f t="shared" si="71"/>
        <v>0</v>
      </c>
    </row>
    <row r="229" spans="1:27">
      <c r="A229" s="16">
        <v>222</v>
      </c>
      <c r="B229" s="2">
        <f>IF($B$4="上水道",IF($B$2&lt;=20,LOOKUP(A229,単価明細!A:A,単価明細!B:B),LOOKUP(A229,単価明細!A:A,単価明細!F:F)),IF($B$2&lt;=20,LOOKUP(A229,単価明細!A:A,単価明細!B:B),LOOKUP(A229,単価明細!A:A,単価明細!F:F))+10)</f>
        <v>180</v>
      </c>
      <c r="C229" s="3">
        <f>IF($B$4="上水道",IF($B$2&lt;=20,LOOKUP(A229,単価明細!A:A,単価明細!C:C),LOOKUP(A229,単価明細!A:A,単価明細!G:G)),IF($B$2&lt;=20,LOOKUP(A229,単価明細!A:A,単価明細!C:C),LOOKUP(A229,単価明細!A:A,単価明細!G:G))+300)</f>
        <v>1300</v>
      </c>
      <c r="D229" s="3">
        <f t="shared" si="72"/>
        <v>37060</v>
      </c>
      <c r="E229" s="3">
        <f>LOOKUP($B$2,単価明細!J:J,単価明細!K:K)</f>
        <v>60</v>
      </c>
      <c r="F229" s="3">
        <f t="shared" si="57"/>
        <v>3840</v>
      </c>
      <c r="G229" s="4">
        <f t="shared" si="58"/>
        <v>42260</v>
      </c>
      <c r="H229" s="2">
        <v>220</v>
      </c>
      <c r="I229" s="3">
        <v>1000</v>
      </c>
      <c r="J229" s="3">
        <f t="shared" si="73"/>
        <v>43840</v>
      </c>
      <c r="K229" s="3">
        <f t="shared" si="59"/>
        <v>4480</v>
      </c>
      <c r="L229" s="4">
        <f t="shared" si="60"/>
        <v>49320</v>
      </c>
      <c r="M229" s="3">
        <f t="shared" si="61"/>
        <v>222</v>
      </c>
      <c r="N229" s="3">
        <f>IF($B$1=1,B229,LOOKUP(M229,単価明細!A:A,単価明細!B:B)*B$1)</f>
        <v>180</v>
      </c>
      <c r="O229" s="3">
        <f t="shared" si="62"/>
        <v>1300</v>
      </c>
      <c r="P229" s="3">
        <f t="shared" si="74"/>
        <v>37060</v>
      </c>
      <c r="Q229" s="3">
        <f>LOOKUP($B$2,単価明細!J:J,単価明細!K:K)</f>
        <v>60</v>
      </c>
      <c r="R229" s="3">
        <f t="shared" si="63"/>
        <v>3840</v>
      </c>
      <c r="S229" s="3">
        <f t="shared" si="64"/>
        <v>42260</v>
      </c>
      <c r="T229" s="8">
        <f t="shared" si="65"/>
        <v>0</v>
      </c>
      <c r="U229" s="3">
        <f t="shared" si="66"/>
        <v>220</v>
      </c>
      <c r="V229" s="3">
        <f t="shared" si="67"/>
        <v>1000</v>
      </c>
      <c r="W229" s="3">
        <f t="shared" si="75"/>
        <v>43840</v>
      </c>
      <c r="X229" s="3">
        <f t="shared" si="68"/>
        <v>4480</v>
      </c>
      <c r="Y229" s="3">
        <f t="shared" si="69"/>
        <v>49320</v>
      </c>
      <c r="Z229" s="8">
        <f t="shared" si="70"/>
        <v>0</v>
      </c>
      <c r="AA229" s="17">
        <f t="shared" si="71"/>
        <v>0</v>
      </c>
    </row>
    <row r="230" spans="1:27">
      <c r="A230" s="16">
        <v>223</v>
      </c>
      <c r="B230" s="2">
        <f>IF($B$4="上水道",IF($B$2&lt;=20,LOOKUP(A230,単価明細!A:A,単価明細!B:B),LOOKUP(A230,単価明細!A:A,単価明細!F:F)),IF($B$2&lt;=20,LOOKUP(A230,単価明細!A:A,単価明細!B:B),LOOKUP(A230,単価明細!A:A,単価明細!F:F))+10)</f>
        <v>180</v>
      </c>
      <c r="C230" s="3">
        <f>IF($B$4="上水道",IF($B$2&lt;=20,LOOKUP(A230,単価明細!A:A,単価明細!C:C),LOOKUP(A230,単価明細!A:A,単価明細!G:G)),IF($B$2&lt;=20,LOOKUP(A230,単価明細!A:A,単価明細!C:C),LOOKUP(A230,単価明細!A:A,単価明細!G:G))+300)</f>
        <v>1300</v>
      </c>
      <c r="D230" s="3">
        <f t="shared" si="72"/>
        <v>37240</v>
      </c>
      <c r="E230" s="3">
        <f>LOOKUP($B$2,単価明細!J:J,単価明細!K:K)</f>
        <v>60</v>
      </c>
      <c r="F230" s="3">
        <f t="shared" si="57"/>
        <v>3860</v>
      </c>
      <c r="G230" s="4">
        <f t="shared" si="58"/>
        <v>42460</v>
      </c>
      <c r="H230" s="2">
        <v>220</v>
      </c>
      <c r="I230" s="3">
        <v>1000</v>
      </c>
      <c r="J230" s="3">
        <f t="shared" si="73"/>
        <v>44060</v>
      </c>
      <c r="K230" s="3">
        <f t="shared" si="59"/>
        <v>4500</v>
      </c>
      <c r="L230" s="4">
        <f t="shared" si="60"/>
        <v>49560</v>
      </c>
      <c r="M230" s="3">
        <f t="shared" si="61"/>
        <v>223</v>
      </c>
      <c r="N230" s="3">
        <f>IF($B$1=1,B230,LOOKUP(M230,単価明細!A:A,単価明細!B:B)*B$1)</f>
        <v>180</v>
      </c>
      <c r="O230" s="3">
        <f t="shared" si="62"/>
        <v>1300</v>
      </c>
      <c r="P230" s="3">
        <f t="shared" si="74"/>
        <v>37240</v>
      </c>
      <c r="Q230" s="3">
        <f>LOOKUP($B$2,単価明細!J:J,単価明細!K:K)</f>
        <v>60</v>
      </c>
      <c r="R230" s="3">
        <f t="shared" si="63"/>
        <v>3860</v>
      </c>
      <c r="S230" s="3">
        <f t="shared" si="64"/>
        <v>42460</v>
      </c>
      <c r="T230" s="8">
        <f t="shared" si="65"/>
        <v>0</v>
      </c>
      <c r="U230" s="3">
        <f t="shared" si="66"/>
        <v>220</v>
      </c>
      <c r="V230" s="3">
        <f t="shared" si="67"/>
        <v>1000</v>
      </c>
      <c r="W230" s="3">
        <f t="shared" si="75"/>
        <v>44060</v>
      </c>
      <c r="X230" s="3">
        <f t="shared" si="68"/>
        <v>4500</v>
      </c>
      <c r="Y230" s="3">
        <f t="shared" si="69"/>
        <v>49560</v>
      </c>
      <c r="Z230" s="8">
        <f t="shared" si="70"/>
        <v>0</v>
      </c>
      <c r="AA230" s="17">
        <f t="shared" si="71"/>
        <v>0</v>
      </c>
    </row>
    <row r="231" spans="1:27">
      <c r="A231" s="16">
        <v>224</v>
      </c>
      <c r="B231" s="2">
        <f>IF($B$4="上水道",IF($B$2&lt;=20,LOOKUP(A231,単価明細!A:A,単価明細!B:B),LOOKUP(A231,単価明細!A:A,単価明細!F:F)),IF($B$2&lt;=20,LOOKUP(A231,単価明細!A:A,単価明細!B:B),LOOKUP(A231,単価明細!A:A,単価明細!F:F))+10)</f>
        <v>180</v>
      </c>
      <c r="C231" s="3">
        <f>IF($B$4="上水道",IF($B$2&lt;=20,LOOKUP(A231,単価明細!A:A,単価明細!C:C),LOOKUP(A231,単価明細!A:A,単価明細!G:G)),IF($B$2&lt;=20,LOOKUP(A231,単価明細!A:A,単価明細!C:C),LOOKUP(A231,単価明細!A:A,単価明細!G:G))+300)</f>
        <v>1300</v>
      </c>
      <c r="D231" s="3">
        <f t="shared" si="72"/>
        <v>37420</v>
      </c>
      <c r="E231" s="3">
        <f>LOOKUP($B$2,単価明細!J:J,単価明細!K:K)</f>
        <v>60</v>
      </c>
      <c r="F231" s="3">
        <f t="shared" si="57"/>
        <v>3870</v>
      </c>
      <c r="G231" s="4">
        <f t="shared" si="58"/>
        <v>42650</v>
      </c>
      <c r="H231" s="2">
        <v>220</v>
      </c>
      <c r="I231" s="3">
        <v>1000</v>
      </c>
      <c r="J231" s="3">
        <f t="shared" si="73"/>
        <v>44280</v>
      </c>
      <c r="K231" s="3">
        <f t="shared" si="59"/>
        <v>4520</v>
      </c>
      <c r="L231" s="4">
        <f t="shared" si="60"/>
        <v>49800</v>
      </c>
      <c r="M231" s="3">
        <f t="shared" si="61"/>
        <v>224</v>
      </c>
      <c r="N231" s="3">
        <f>IF($B$1=1,B231,LOOKUP(M231,単価明細!A:A,単価明細!B:B)*B$1)</f>
        <v>180</v>
      </c>
      <c r="O231" s="3">
        <f t="shared" si="62"/>
        <v>1300</v>
      </c>
      <c r="P231" s="3">
        <f t="shared" si="74"/>
        <v>37420</v>
      </c>
      <c r="Q231" s="3">
        <f>LOOKUP($B$2,単価明細!J:J,単価明細!K:K)</f>
        <v>60</v>
      </c>
      <c r="R231" s="3">
        <f t="shared" si="63"/>
        <v>3870</v>
      </c>
      <c r="S231" s="3">
        <f t="shared" si="64"/>
        <v>42650</v>
      </c>
      <c r="T231" s="8">
        <f t="shared" si="65"/>
        <v>0</v>
      </c>
      <c r="U231" s="3">
        <f t="shared" si="66"/>
        <v>220</v>
      </c>
      <c r="V231" s="3">
        <f t="shared" si="67"/>
        <v>1000</v>
      </c>
      <c r="W231" s="3">
        <f t="shared" si="75"/>
        <v>44280</v>
      </c>
      <c r="X231" s="3">
        <f t="shared" si="68"/>
        <v>4520</v>
      </c>
      <c r="Y231" s="3">
        <f t="shared" si="69"/>
        <v>49800</v>
      </c>
      <c r="Z231" s="8">
        <f t="shared" si="70"/>
        <v>0</v>
      </c>
      <c r="AA231" s="17">
        <f t="shared" si="71"/>
        <v>0</v>
      </c>
    </row>
    <row r="232" spans="1:27">
      <c r="A232" s="16">
        <v>225</v>
      </c>
      <c r="B232" s="2">
        <f>IF($B$4="上水道",IF($B$2&lt;=20,LOOKUP(A232,単価明細!A:A,単価明細!B:B),LOOKUP(A232,単価明細!A:A,単価明細!F:F)),IF($B$2&lt;=20,LOOKUP(A232,単価明細!A:A,単価明細!B:B),LOOKUP(A232,単価明細!A:A,単価明細!F:F))+10)</f>
        <v>180</v>
      </c>
      <c r="C232" s="3">
        <f>IF($B$4="上水道",IF($B$2&lt;=20,LOOKUP(A232,単価明細!A:A,単価明細!C:C),LOOKUP(A232,単価明細!A:A,単価明細!G:G)),IF($B$2&lt;=20,LOOKUP(A232,単価明細!A:A,単価明細!C:C),LOOKUP(A232,単価明細!A:A,単価明細!G:G))+300)</f>
        <v>1300</v>
      </c>
      <c r="D232" s="3">
        <f t="shared" si="72"/>
        <v>37600</v>
      </c>
      <c r="E232" s="3">
        <f>LOOKUP($B$2,単価明細!J:J,単価明細!K:K)</f>
        <v>60</v>
      </c>
      <c r="F232" s="3">
        <f t="shared" si="57"/>
        <v>3890</v>
      </c>
      <c r="G232" s="4">
        <f t="shared" si="58"/>
        <v>42850</v>
      </c>
      <c r="H232" s="2">
        <v>220</v>
      </c>
      <c r="I232" s="3">
        <v>1000</v>
      </c>
      <c r="J232" s="3">
        <f t="shared" si="73"/>
        <v>44500</v>
      </c>
      <c r="K232" s="3">
        <f t="shared" si="59"/>
        <v>4550</v>
      </c>
      <c r="L232" s="4">
        <f t="shared" si="60"/>
        <v>50050</v>
      </c>
      <c r="M232" s="3">
        <f t="shared" si="61"/>
        <v>225</v>
      </c>
      <c r="N232" s="3">
        <f>IF($B$1=1,B232,LOOKUP(M232,単価明細!A:A,単価明細!B:B)*B$1)</f>
        <v>180</v>
      </c>
      <c r="O232" s="3">
        <f t="shared" si="62"/>
        <v>1300</v>
      </c>
      <c r="P232" s="3">
        <f t="shared" si="74"/>
        <v>37600</v>
      </c>
      <c r="Q232" s="3">
        <f>LOOKUP($B$2,単価明細!J:J,単価明細!K:K)</f>
        <v>60</v>
      </c>
      <c r="R232" s="3">
        <f t="shared" si="63"/>
        <v>3890</v>
      </c>
      <c r="S232" s="3">
        <f t="shared" si="64"/>
        <v>42850</v>
      </c>
      <c r="T232" s="8">
        <f t="shared" si="65"/>
        <v>0</v>
      </c>
      <c r="U232" s="3">
        <f t="shared" si="66"/>
        <v>220</v>
      </c>
      <c r="V232" s="3">
        <f t="shared" si="67"/>
        <v>1000</v>
      </c>
      <c r="W232" s="3">
        <f t="shared" si="75"/>
        <v>44500</v>
      </c>
      <c r="X232" s="3">
        <f t="shared" si="68"/>
        <v>4550</v>
      </c>
      <c r="Y232" s="3">
        <f t="shared" si="69"/>
        <v>50050</v>
      </c>
      <c r="Z232" s="8">
        <f t="shared" si="70"/>
        <v>0</v>
      </c>
      <c r="AA232" s="17">
        <f t="shared" si="71"/>
        <v>0</v>
      </c>
    </row>
    <row r="233" spans="1:27">
      <c r="A233" s="16">
        <v>226</v>
      </c>
      <c r="B233" s="2">
        <f>IF($B$4="上水道",IF($B$2&lt;=20,LOOKUP(A233,単価明細!A:A,単価明細!B:B),LOOKUP(A233,単価明細!A:A,単価明細!F:F)),IF($B$2&lt;=20,LOOKUP(A233,単価明細!A:A,単価明細!B:B),LOOKUP(A233,単価明細!A:A,単価明細!F:F))+10)</f>
        <v>180</v>
      </c>
      <c r="C233" s="3">
        <f>IF($B$4="上水道",IF($B$2&lt;=20,LOOKUP(A233,単価明細!A:A,単価明細!C:C),LOOKUP(A233,単価明細!A:A,単価明細!G:G)),IF($B$2&lt;=20,LOOKUP(A233,単価明細!A:A,単価明細!C:C),LOOKUP(A233,単価明細!A:A,単価明細!G:G))+300)</f>
        <v>1300</v>
      </c>
      <c r="D233" s="3">
        <f t="shared" si="72"/>
        <v>37780</v>
      </c>
      <c r="E233" s="3">
        <f>LOOKUP($B$2,単価明細!J:J,単価明細!K:K)</f>
        <v>60</v>
      </c>
      <c r="F233" s="3">
        <f t="shared" si="57"/>
        <v>3910</v>
      </c>
      <c r="G233" s="4">
        <f t="shared" si="58"/>
        <v>43050</v>
      </c>
      <c r="H233" s="2">
        <v>220</v>
      </c>
      <c r="I233" s="3">
        <v>1000</v>
      </c>
      <c r="J233" s="3">
        <f t="shared" si="73"/>
        <v>44720</v>
      </c>
      <c r="K233" s="3">
        <f t="shared" si="59"/>
        <v>4570</v>
      </c>
      <c r="L233" s="4">
        <f t="shared" si="60"/>
        <v>50290</v>
      </c>
      <c r="M233" s="3">
        <f t="shared" si="61"/>
        <v>226</v>
      </c>
      <c r="N233" s="3">
        <f>IF($B$1=1,B233,LOOKUP(M233,単価明細!A:A,単価明細!B:B)*B$1)</f>
        <v>180</v>
      </c>
      <c r="O233" s="3">
        <f t="shared" si="62"/>
        <v>1300</v>
      </c>
      <c r="P233" s="3">
        <f t="shared" si="74"/>
        <v>37780</v>
      </c>
      <c r="Q233" s="3">
        <f>LOOKUP($B$2,単価明細!J:J,単価明細!K:K)</f>
        <v>60</v>
      </c>
      <c r="R233" s="3">
        <f t="shared" si="63"/>
        <v>3910</v>
      </c>
      <c r="S233" s="3">
        <f t="shared" si="64"/>
        <v>43050</v>
      </c>
      <c r="T233" s="8">
        <f t="shared" si="65"/>
        <v>0</v>
      </c>
      <c r="U233" s="3">
        <f t="shared" si="66"/>
        <v>220</v>
      </c>
      <c r="V233" s="3">
        <f t="shared" si="67"/>
        <v>1000</v>
      </c>
      <c r="W233" s="3">
        <f t="shared" si="75"/>
        <v>44720</v>
      </c>
      <c r="X233" s="3">
        <f t="shared" si="68"/>
        <v>4570</v>
      </c>
      <c r="Y233" s="3">
        <f t="shared" si="69"/>
        <v>50290</v>
      </c>
      <c r="Z233" s="8">
        <f t="shared" si="70"/>
        <v>0</v>
      </c>
      <c r="AA233" s="17">
        <f t="shared" si="71"/>
        <v>0</v>
      </c>
    </row>
    <row r="234" spans="1:27">
      <c r="A234" s="16">
        <v>227</v>
      </c>
      <c r="B234" s="2">
        <f>IF($B$4="上水道",IF($B$2&lt;=20,LOOKUP(A234,単価明細!A:A,単価明細!B:B),LOOKUP(A234,単価明細!A:A,単価明細!F:F)),IF($B$2&lt;=20,LOOKUP(A234,単価明細!A:A,単価明細!B:B),LOOKUP(A234,単価明細!A:A,単価明細!F:F))+10)</f>
        <v>180</v>
      </c>
      <c r="C234" s="3">
        <f>IF($B$4="上水道",IF($B$2&lt;=20,LOOKUP(A234,単価明細!A:A,単価明細!C:C),LOOKUP(A234,単価明細!A:A,単価明細!G:G)),IF($B$2&lt;=20,LOOKUP(A234,単価明細!A:A,単価明細!C:C),LOOKUP(A234,単価明細!A:A,単価明細!G:G))+300)</f>
        <v>1300</v>
      </c>
      <c r="D234" s="3">
        <f t="shared" si="72"/>
        <v>37960</v>
      </c>
      <c r="E234" s="3">
        <f>LOOKUP($B$2,単価明細!J:J,単価明細!K:K)</f>
        <v>60</v>
      </c>
      <c r="F234" s="3">
        <f t="shared" si="57"/>
        <v>3930</v>
      </c>
      <c r="G234" s="4">
        <f t="shared" si="58"/>
        <v>43250</v>
      </c>
      <c r="H234" s="2">
        <v>220</v>
      </c>
      <c r="I234" s="3">
        <v>1000</v>
      </c>
      <c r="J234" s="3">
        <f t="shared" si="73"/>
        <v>44940</v>
      </c>
      <c r="K234" s="3">
        <f t="shared" si="59"/>
        <v>4590</v>
      </c>
      <c r="L234" s="4">
        <f t="shared" si="60"/>
        <v>50530</v>
      </c>
      <c r="M234" s="3">
        <f t="shared" si="61"/>
        <v>227</v>
      </c>
      <c r="N234" s="3">
        <f>IF($B$1=1,B234,LOOKUP(M234,単価明細!A:A,単価明細!B:B)*B$1)</f>
        <v>180</v>
      </c>
      <c r="O234" s="3">
        <f t="shared" si="62"/>
        <v>1300</v>
      </c>
      <c r="P234" s="3">
        <f t="shared" si="74"/>
        <v>37960</v>
      </c>
      <c r="Q234" s="3">
        <f>LOOKUP($B$2,単価明細!J:J,単価明細!K:K)</f>
        <v>60</v>
      </c>
      <c r="R234" s="3">
        <f t="shared" si="63"/>
        <v>3930</v>
      </c>
      <c r="S234" s="3">
        <f t="shared" si="64"/>
        <v>43250</v>
      </c>
      <c r="T234" s="8">
        <f t="shared" si="65"/>
        <v>0</v>
      </c>
      <c r="U234" s="3">
        <f t="shared" si="66"/>
        <v>220</v>
      </c>
      <c r="V234" s="3">
        <f t="shared" si="67"/>
        <v>1000</v>
      </c>
      <c r="W234" s="3">
        <f t="shared" si="75"/>
        <v>44940</v>
      </c>
      <c r="X234" s="3">
        <f t="shared" si="68"/>
        <v>4590</v>
      </c>
      <c r="Y234" s="3">
        <f t="shared" si="69"/>
        <v>50530</v>
      </c>
      <c r="Z234" s="8">
        <f t="shared" si="70"/>
        <v>0</v>
      </c>
      <c r="AA234" s="17">
        <f t="shared" si="71"/>
        <v>0</v>
      </c>
    </row>
    <row r="235" spans="1:27">
      <c r="A235" s="16">
        <v>228</v>
      </c>
      <c r="B235" s="2">
        <f>IF($B$4="上水道",IF($B$2&lt;=20,LOOKUP(A235,単価明細!A:A,単価明細!B:B),LOOKUP(A235,単価明細!A:A,単価明細!F:F)),IF($B$2&lt;=20,LOOKUP(A235,単価明細!A:A,単価明細!B:B),LOOKUP(A235,単価明細!A:A,単価明細!F:F))+10)</f>
        <v>180</v>
      </c>
      <c r="C235" s="3">
        <f>IF($B$4="上水道",IF($B$2&lt;=20,LOOKUP(A235,単価明細!A:A,単価明細!C:C),LOOKUP(A235,単価明細!A:A,単価明細!G:G)),IF($B$2&lt;=20,LOOKUP(A235,単価明細!A:A,単価明細!C:C),LOOKUP(A235,単価明細!A:A,単価明細!G:G))+300)</f>
        <v>1300</v>
      </c>
      <c r="D235" s="3">
        <f t="shared" si="72"/>
        <v>38140</v>
      </c>
      <c r="E235" s="3">
        <f>LOOKUP($B$2,単価明細!J:J,単価明細!K:K)</f>
        <v>60</v>
      </c>
      <c r="F235" s="3">
        <f t="shared" si="57"/>
        <v>3950</v>
      </c>
      <c r="G235" s="4">
        <f t="shared" si="58"/>
        <v>43450</v>
      </c>
      <c r="H235" s="2">
        <v>220</v>
      </c>
      <c r="I235" s="3">
        <v>1000</v>
      </c>
      <c r="J235" s="3">
        <f t="shared" si="73"/>
        <v>45160</v>
      </c>
      <c r="K235" s="3">
        <f t="shared" si="59"/>
        <v>4610</v>
      </c>
      <c r="L235" s="4">
        <f t="shared" si="60"/>
        <v>50770</v>
      </c>
      <c r="M235" s="3">
        <f t="shared" si="61"/>
        <v>228</v>
      </c>
      <c r="N235" s="3">
        <f>IF($B$1=1,B235,LOOKUP(M235,単価明細!A:A,単価明細!B:B)*B$1)</f>
        <v>180</v>
      </c>
      <c r="O235" s="3">
        <f t="shared" si="62"/>
        <v>1300</v>
      </c>
      <c r="P235" s="3">
        <f t="shared" si="74"/>
        <v>38140</v>
      </c>
      <c r="Q235" s="3">
        <f>LOOKUP($B$2,単価明細!J:J,単価明細!K:K)</f>
        <v>60</v>
      </c>
      <c r="R235" s="3">
        <f t="shared" si="63"/>
        <v>3950</v>
      </c>
      <c r="S235" s="3">
        <f t="shared" si="64"/>
        <v>43450</v>
      </c>
      <c r="T235" s="8">
        <f t="shared" si="65"/>
        <v>0</v>
      </c>
      <c r="U235" s="3">
        <f t="shared" si="66"/>
        <v>220</v>
      </c>
      <c r="V235" s="3">
        <f t="shared" si="67"/>
        <v>1000</v>
      </c>
      <c r="W235" s="3">
        <f t="shared" si="75"/>
        <v>45160</v>
      </c>
      <c r="X235" s="3">
        <f t="shared" si="68"/>
        <v>4610</v>
      </c>
      <c r="Y235" s="3">
        <f t="shared" si="69"/>
        <v>50770</v>
      </c>
      <c r="Z235" s="8">
        <f t="shared" si="70"/>
        <v>0</v>
      </c>
      <c r="AA235" s="17">
        <f t="shared" si="71"/>
        <v>0</v>
      </c>
    </row>
    <row r="236" spans="1:27">
      <c r="A236" s="16">
        <v>229</v>
      </c>
      <c r="B236" s="2">
        <f>IF($B$4="上水道",IF($B$2&lt;=20,LOOKUP(A236,単価明細!A:A,単価明細!B:B),LOOKUP(A236,単価明細!A:A,単価明細!F:F)),IF($B$2&lt;=20,LOOKUP(A236,単価明細!A:A,単価明細!B:B),LOOKUP(A236,単価明細!A:A,単価明細!F:F))+10)</f>
        <v>180</v>
      </c>
      <c r="C236" s="3">
        <f>IF($B$4="上水道",IF($B$2&lt;=20,LOOKUP(A236,単価明細!A:A,単価明細!C:C),LOOKUP(A236,単価明細!A:A,単価明細!G:G)),IF($B$2&lt;=20,LOOKUP(A236,単価明細!A:A,単価明細!C:C),LOOKUP(A236,単価明細!A:A,単価明細!G:G))+300)</f>
        <v>1300</v>
      </c>
      <c r="D236" s="3">
        <f t="shared" si="72"/>
        <v>38320</v>
      </c>
      <c r="E236" s="3">
        <f>LOOKUP($B$2,単価明細!J:J,単価明細!K:K)</f>
        <v>60</v>
      </c>
      <c r="F236" s="3">
        <f t="shared" si="57"/>
        <v>3960</v>
      </c>
      <c r="G236" s="4">
        <f t="shared" si="58"/>
        <v>43640</v>
      </c>
      <c r="H236" s="2">
        <v>220</v>
      </c>
      <c r="I236" s="3">
        <v>1000</v>
      </c>
      <c r="J236" s="3">
        <f t="shared" si="73"/>
        <v>45380</v>
      </c>
      <c r="K236" s="3">
        <f t="shared" si="59"/>
        <v>4630</v>
      </c>
      <c r="L236" s="4">
        <f t="shared" si="60"/>
        <v>51010</v>
      </c>
      <c r="M236" s="3">
        <f t="shared" si="61"/>
        <v>229</v>
      </c>
      <c r="N236" s="3">
        <f>IF($B$1=1,B236,LOOKUP(M236,単価明細!A:A,単価明細!B:B)*B$1)</f>
        <v>180</v>
      </c>
      <c r="O236" s="3">
        <f t="shared" si="62"/>
        <v>1300</v>
      </c>
      <c r="P236" s="3">
        <f t="shared" si="74"/>
        <v>38320</v>
      </c>
      <c r="Q236" s="3">
        <f>LOOKUP($B$2,単価明細!J:J,単価明細!K:K)</f>
        <v>60</v>
      </c>
      <c r="R236" s="3">
        <f t="shared" si="63"/>
        <v>3960</v>
      </c>
      <c r="S236" s="3">
        <f t="shared" si="64"/>
        <v>43640</v>
      </c>
      <c r="T236" s="8">
        <f t="shared" si="65"/>
        <v>0</v>
      </c>
      <c r="U236" s="3">
        <f t="shared" si="66"/>
        <v>220</v>
      </c>
      <c r="V236" s="3">
        <f t="shared" si="67"/>
        <v>1000</v>
      </c>
      <c r="W236" s="3">
        <f t="shared" si="75"/>
        <v>45380</v>
      </c>
      <c r="X236" s="3">
        <f t="shared" si="68"/>
        <v>4630</v>
      </c>
      <c r="Y236" s="3">
        <f t="shared" si="69"/>
        <v>51010</v>
      </c>
      <c r="Z236" s="8">
        <f t="shared" si="70"/>
        <v>0</v>
      </c>
      <c r="AA236" s="17">
        <f t="shared" si="71"/>
        <v>0</v>
      </c>
    </row>
    <row r="237" spans="1:27">
      <c r="A237" s="16">
        <v>230</v>
      </c>
      <c r="B237" s="2">
        <f>IF($B$4="上水道",IF($B$2&lt;=20,LOOKUP(A237,単価明細!A:A,単価明細!B:B),LOOKUP(A237,単価明細!A:A,単価明細!F:F)),IF($B$2&lt;=20,LOOKUP(A237,単価明細!A:A,単価明細!B:B),LOOKUP(A237,単価明細!A:A,単価明細!F:F))+10)</f>
        <v>180</v>
      </c>
      <c r="C237" s="3">
        <f>IF($B$4="上水道",IF($B$2&lt;=20,LOOKUP(A237,単価明細!A:A,単価明細!C:C),LOOKUP(A237,単価明細!A:A,単価明細!G:G)),IF($B$2&lt;=20,LOOKUP(A237,単価明細!A:A,単価明細!C:C),LOOKUP(A237,単価明細!A:A,単価明細!G:G))+300)</f>
        <v>1300</v>
      </c>
      <c r="D237" s="3">
        <f t="shared" si="72"/>
        <v>38500</v>
      </c>
      <c r="E237" s="3">
        <f>LOOKUP($B$2,単価明細!J:J,単価明細!K:K)</f>
        <v>60</v>
      </c>
      <c r="F237" s="3">
        <f t="shared" si="57"/>
        <v>3980</v>
      </c>
      <c r="G237" s="4">
        <f t="shared" si="58"/>
        <v>43840</v>
      </c>
      <c r="H237" s="2">
        <v>220</v>
      </c>
      <c r="I237" s="3">
        <v>1000</v>
      </c>
      <c r="J237" s="3">
        <f t="shared" si="73"/>
        <v>45600</v>
      </c>
      <c r="K237" s="3">
        <f t="shared" si="59"/>
        <v>4660</v>
      </c>
      <c r="L237" s="4">
        <f t="shared" si="60"/>
        <v>51260</v>
      </c>
      <c r="M237" s="3">
        <f t="shared" si="61"/>
        <v>230</v>
      </c>
      <c r="N237" s="3">
        <f>IF($B$1=1,B237,LOOKUP(M237,単価明細!A:A,単価明細!B:B)*B$1)</f>
        <v>180</v>
      </c>
      <c r="O237" s="3">
        <f t="shared" si="62"/>
        <v>1300</v>
      </c>
      <c r="P237" s="3">
        <f t="shared" si="74"/>
        <v>38500</v>
      </c>
      <c r="Q237" s="3">
        <f>LOOKUP($B$2,単価明細!J:J,単価明細!K:K)</f>
        <v>60</v>
      </c>
      <c r="R237" s="3">
        <f t="shared" si="63"/>
        <v>3980</v>
      </c>
      <c r="S237" s="3">
        <f t="shared" si="64"/>
        <v>43840</v>
      </c>
      <c r="T237" s="8">
        <f t="shared" si="65"/>
        <v>0</v>
      </c>
      <c r="U237" s="3">
        <f t="shared" si="66"/>
        <v>220</v>
      </c>
      <c r="V237" s="3">
        <f t="shared" si="67"/>
        <v>1000</v>
      </c>
      <c r="W237" s="3">
        <f t="shared" si="75"/>
        <v>45600</v>
      </c>
      <c r="X237" s="3">
        <f t="shared" si="68"/>
        <v>4660</v>
      </c>
      <c r="Y237" s="3">
        <f t="shared" si="69"/>
        <v>51260</v>
      </c>
      <c r="Z237" s="8">
        <f t="shared" si="70"/>
        <v>0</v>
      </c>
      <c r="AA237" s="17">
        <f t="shared" si="71"/>
        <v>0</v>
      </c>
    </row>
    <row r="238" spans="1:27">
      <c r="A238" s="16">
        <v>231</v>
      </c>
      <c r="B238" s="2">
        <f>IF($B$4="上水道",IF($B$2&lt;=20,LOOKUP(A238,単価明細!A:A,単価明細!B:B),LOOKUP(A238,単価明細!A:A,単価明細!F:F)),IF($B$2&lt;=20,LOOKUP(A238,単価明細!A:A,単価明細!B:B),LOOKUP(A238,単価明細!A:A,単価明細!F:F))+10)</f>
        <v>180</v>
      </c>
      <c r="C238" s="3">
        <f>IF($B$4="上水道",IF($B$2&lt;=20,LOOKUP(A238,単価明細!A:A,単価明細!C:C),LOOKUP(A238,単価明細!A:A,単価明細!G:G)),IF($B$2&lt;=20,LOOKUP(A238,単価明細!A:A,単価明細!C:C),LOOKUP(A238,単価明細!A:A,単価明細!G:G))+300)</f>
        <v>1300</v>
      </c>
      <c r="D238" s="3">
        <f t="shared" si="72"/>
        <v>38680</v>
      </c>
      <c r="E238" s="3">
        <f>LOOKUP($B$2,単価明細!J:J,単価明細!K:K)</f>
        <v>60</v>
      </c>
      <c r="F238" s="3">
        <f t="shared" si="57"/>
        <v>4000</v>
      </c>
      <c r="G238" s="4">
        <f t="shared" si="58"/>
        <v>44040</v>
      </c>
      <c r="H238" s="2">
        <v>220</v>
      </c>
      <c r="I238" s="3">
        <v>1000</v>
      </c>
      <c r="J238" s="3">
        <f t="shared" si="73"/>
        <v>45820</v>
      </c>
      <c r="K238" s="3">
        <f t="shared" si="59"/>
        <v>4680</v>
      </c>
      <c r="L238" s="4">
        <f t="shared" si="60"/>
        <v>51500</v>
      </c>
      <c r="M238" s="3">
        <f t="shared" si="61"/>
        <v>231</v>
      </c>
      <c r="N238" s="3">
        <f>IF($B$1=1,B238,LOOKUP(M238,単価明細!A:A,単価明細!B:B)*B$1)</f>
        <v>180</v>
      </c>
      <c r="O238" s="3">
        <f t="shared" si="62"/>
        <v>1300</v>
      </c>
      <c r="P238" s="3">
        <f t="shared" si="74"/>
        <v>38680</v>
      </c>
      <c r="Q238" s="3">
        <f>LOOKUP($B$2,単価明細!J:J,単価明細!K:K)</f>
        <v>60</v>
      </c>
      <c r="R238" s="3">
        <f t="shared" si="63"/>
        <v>4000</v>
      </c>
      <c r="S238" s="3">
        <f t="shared" si="64"/>
        <v>44040</v>
      </c>
      <c r="T238" s="8">
        <f t="shared" si="65"/>
        <v>0</v>
      </c>
      <c r="U238" s="3">
        <f t="shared" si="66"/>
        <v>220</v>
      </c>
      <c r="V238" s="3">
        <f t="shared" si="67"/>
        <v>1000</v>
      </c>
      <c r="W238" s="3">
        <f t="shared" si="75"/>
        <v>45820</v>
      </c>
      <c r="X238" s="3">
        <f t="shared" si="68"/>
        <v>4680</v>
      </c>
      <c r="Y238" s="3">
        <f t="shared" si="69"/>
        <v>51500</v>
      </c>
      <c r="Z238" s="8">
        <f t="shared" si="70"/>
        <v>0</v>
      </c>
      <c r="AA238" s="17">
        <f t="shared" si="71"/>
        <v>0</v>
      </c>
    </row>
    <row r="239" spans="1:27">
      <c r="A239" s="16">
        <v>232</v>
      </c>
      <c r="B239" s="2">
        <f>IF($B$4="上水道",IF($B$2&lt;=20,LOOKUP(A239,単価明細!A:A,単価明細!B:B),LOOKUP(A239,単価明細!A:A,単価明細!F:F)),IF($B$2&lt;=20,LOOKUP(A239,単価明細!A:A,単価明細!B:B),LOOKUP(A239,単価明細!A:A,単価明細!F:F))+10)</f>
        <v>180</v>
      </c>
      <c r="C239" s="3">
        <f>IF($B$4="上水道",IF($B$2&lt;=20,LOOKUP(A239,単価明細!A:A,単価明細!C:C),LOOKUP(A239,単価明細!A:A,単価明細!G:G)),IF($B$2&lt;=20,LOOKUP(A239,単価明細!A:A,単価明細!C:C),LOOKUP(A239,単価明細!A:A,単価明細!G:G))+300)</f>
        <v>1300</v>
      </c>
      <c r="D239" s="3">
        <f t="shared" si="72"/>
        <v>38860</v>
      </c>
      <c r="E239" s="3">
        <f>LOOKUP($B$2,単価明細!J:J,単価明細!K:K)</f>
        <v>60</v>
      </c>
      <c r="F239" s="3">
        <f t="shared" si="57"/>
        <v>4020</v>
      </c>
      <c r="G239" s="4">
        <f t="shared" si="58"/>
        <v>44240</v>
      </c>
      <c r="H239" s="2">
        <v>220</v>
      </c>
      <c r="I239" s="3">
        <v>1000</v>
      </c>
      <c r="J239" s="3">
        <f t="shared" si="73"/>
        <v>46040</v>
      </c>
      <c r="K239" s="3">
        <f t="shared" si="59"/>
        <v>4700</v>
      </c>
      <c r="L239" s="4">
        <f t="shared" si="60"/>
        <v>51740</v>
      </c>
      <c r="M239" s="3">
        <f t="shared" si="61"/>
        <v>232</v>
      </c>
      <c r="N239" s="3">
        <f>IF($B$1=1,B239,LOOKUP(M239,単価明細!A:A,単価明細!B:B)*B$1)</f>
        <v>180</v>
      </c>
      <c r="O239" s="3">
        <f t="shared" si="62"/>
        <v>1300</v>
      </c>
      <c r="P239" s="3">
        <f t="shared" si="74"/>
        <v>38860</v>
      </c>
      <c r="Q239" s="3">
        <f>LOOKUP($B$2,単価明細!J:J,単価明細!K:K)</f>
        <v>60</v>
      </c>
      <c r="R239" s="3">
        <f t="shared" si="63"/>
        <v>4020</v>
      </c>
      <c r="S239" s="3">
        <f t="shared" si="64"/>
        <v>44240</v>
      </c>
      <c r="T239" s="8">
        <f t="shared" si="65"/>
        <v>0</v>
      </c>
      <c r="U239" s="3">
        <f t="shared" si="66"/>
        <v>220</v>
      </c>
      <c r="V239" s="3">
        <f t="shared" si="67"/>
        <v>1000</v>
      </c>
      <c r="W239" s="3">
        <f t="shared" si="75"/>
        <v>46040</v>
      </c>
      <c r="X239" s="3">
        <f t="shared" si="68"/>
        <v>4700</v>
      </c>
      <c r="Y239" s="3">
        <f t="shared" si="69"/>
        <v>51740</v>
      </c>
      <c r="Z239" s="8">
        <f t="shared" si="70"/>
        <v>0</v>
      </c>
      <c r="AA239" s="17">
        <f t="shared" si="71"/>
        <v>0</v>
      </c>
    </row>
    <row r="240" spans="1:27">
      <c r="A240" s="16">
        <v>233</v>
      </c>
      <c r="B240" s="2">
        <f>IF($B$4="上水道",IF($B$2&lt;=20,LOOKUP(A240,単価明細!A:A,単価明細!B:B),LOOKUP(A240,単価明細!A:A,単価明細!F:F)),IF($B$2&lt;=20,LOOKUP(A240,単価明細!A:A,単価明細!B:B),LOOKUP(A240,単価明細!A:A,単価明細!F:F))+10)</f>
        <v>180</v>
      </c>
      <c r="C240" s="3">
        <f>IF($B$4="上水道",IF($B$2&lt;=20,LOOKUP(A240,単価明細!A:A,単価明細!C:C),LOOKUP(A240,単価明細!A:A,単価明細!G:G)),IF($B$2&lt;=20,LOOKUP(A240,単価明細!A:A,単価明細!C:C),LOOKUP(A240,単価明細!A:A,単価明細!G:G))+300)</f>
        <v>1300</v>
      </c>
      <c r="D240" s="3">
        <f t="shared" si="72"/>
        <v>39040</v>
      </c>
      <c r="E240" s="3">
        <f>LOOKUP($B$2,単価明細!J:J,単価明細!K:K)</f>
        <v>60</v>
      </c>
      <c r="F240" s="3">
        <f t="shared" si="57"/>
        <v>4040</v>
      </c>
      <c r="G240" s="4">
        <f t="shared" si="58"/>
        <v>44440</v>
      </c>
      <c r="H240" s="2">
        <v>220</v>
      </c>
      <c r="I240" s="3">
        <v>1000</v>
      </c>
      <c r="J240" s="3">
        <f t="shared" si="73"/>
        <v>46260</v>
      </c>
      <c r="K240" s="3">
        <f t="shared" si="59"/>
        <v>4720</v>
      </c>
      <c r="L240" s="4">
        <f t="shared" si="60"/>
        <v>51980</v>
      </c>
      <c r="M240" s="3">
        <f t="shared" si="61"/>
        <v>233</v>
      </c>
      <c r="N240" s="3">
        <f>IF($B$1=1,B240,LOOKUP(M240,単価明細!A:A,単価明細!B:B)*B$1)</f>
        <v>180</v>
      </c>
      <c r="O240" s="3">
        <f t="shared" si="62"/>
        <v>1300</v>
      </c>
      <c r="P240" s="3">
        <f t="shared" si="74"/>
        <v>39040</v>
      </c>
      <c r="Q240" s="3">
        <f>LOOKUP($B$2,単価明細!J:J,単価明細!K:K)</f>
        <v>60</v>
      </c>
      <c r="R240" s="3">
        <f t="shared" si="63"/>
        <v>4040</v>
      </c>
      <c r="S240" s="3">
        <f t="shared" si="64"/>
        <v>44440</v>
      </c>
      <c r="T240" s="8">
        <f t="shared" si="65"/>
        <v>0</v>
      </c>
      <c r="U240" s="3">
        <f t="shared" si="66"/>
        <v>220</v>
      </c>
      <c r="V240" s="3">
        <f t="shared" si="67"/>
        <v>1000</v>
      </c>
      <c r="W240" s="3">
        <f t="shared" si="75"/>
        <v>46260</v>
      </c>
      <c r="X240" s="3">
        <f t="shared" si="68"/>
        <v>4720</v>
      </c>
      <c r="Y240" s="3">
        <f t="shared" si="69"/>
        <v>51980</v>
      </c>
      <c r="Z240" s="8">
        <f t="shared" si="70"/>
        <v>0</v>
      </c>
      <c r="AA240" s="17">
        <f t="shared" si="71"/>
        <v>0</v>
      </c>
    </row>
    <row r="241" spans="1:27">
      <c r="A241" s="16">
        <v>234</v>
      </c>
      <c r="B241" s="2">
        <f>IF($B$4="上水道",IF($B$2&lt;=20,LOOKUP(A241,単価明細!A:A,単価明細!B:B),LOOKUP(A241,単価明細!A:A,単価明細!F:F)),IF($B$2&lt;=20,LOOKUP(A241,単価明細!A:A,単価明細!B:B),LOOKUP(A241,単価明細!A:A,単価明細!F:F))+10)</f>
        <v>180</v>
      </c>
      <c r="C241" s="3">
        <f>IF($B$4="上水道",IF($B$2&lt;=20,LOOKUP(A241,単価明細!A:A,単価明細!C:C),LOOKUP(A241,単価明細!A:A,単価明細!G:G)),IF($B$2&lt;=20,LOOKUP(A241,単価明細!A:A,単価明細!C:C),LOOKUP(A241,単価明細!A:A,単価明細!G:G))+300)</f>
        <v>1300</v>
      </c>
      <c r="D241" s="3">
        <f t="shared" si="72"/>
        <v>39220</v>
      </c>
      <c r="E241" s="3">
        <f>LOOKUP($B$2,単価明細!J:J,単価明細!K:K)</f>
        <v>60</v>
      </c>
      <c r="F241" s="3">
        <f t="shared" si="57"/>
        <v>4050</v>
      </c>
      <c r="G241" s="4">
        <f t="shared" si="58"/>
        <v>44630</v>
      </c>
      <c r="H241" s="2">
        <v>220</v>
      </c>
      <c r="I241" s="3">
        <v>1000</v>
      </c>
      <c r="J241" s="3">
        <f t="shared" si="73"/>
        <v>46480</v>
      </c>
      <c r="K241" s="3">
        <f t="shared" si="59"/>
        <v>4740</v>
      </c>
      <c r="L241" s="4">
        <f t="shared" si="60"/>
        <v>52220</v>
      </c>
      <c r="M241" s="3">
        <f t="shared" si="61"/>
        <v>234</v>
      </c>
      <c r="N241" s="3">
        <f>IF($B$1=1,B241,LOOKUP(M241,単価明細!A:A,単価明細!B:B)*B$1)</f>
        <v>180</v>
      </c>
      <c r="O241" s="3">
        <f t="shared" si="62"/>
        <v>1300</v>
      </c>
      <c r="P241" s="3">
        <f t="shared" si="74"/>
        <v>39220</v>
      </c>
      <c r="Q241" s="3">
        <f>LOOKUP($B$2,単価明細!J:J,単価明細!K:K)</f>
        <v>60</v>
      </c>
      <c r="R241" s="3">
        <f t="shared" si="63"/>
        <v>4050</v>
      </c>
      <c r="S241" s="3">
        <f t="shared" si="64"/>
        <v>44630</v>
      </c>
      <c r="T241" s="8">
        <f t="shared" si="65"/>
        <v>0</v>
      </c>
      <c r="U241" s="3">
        <f t="shared" si="66"/>
        <v>220</v>
      </c>
      <c r="V241" s="3">
        <f t="shared" si="67"/>
        <v>1000</v>
      </c>
      <c r="W241" s="3">
        <f t="shared" si="75"/>
        <v>46480</v>
      </c>
      <c r="X241" s="3">
        <f t="shared" si="68"/>
        <v>4740</v>
      </c>
      <c r="Y241" s="3">
        <f t="shared" si="69"/>
        <v>52220</v>
      </c>
      <c r="Z241" s="8">
        <f t="shared" si="70"/>
        <v>0</v>
      </c>
      <c r="AA241" s="17">
        <f t="shared" si="71"/>
        <v>0</v>
      </c>
    </row>
    <row r="242" spans="1:27">
      <c r="A242" s="16">
        <v>235</v>
      </c>
      <c r="B242" s="2">
        <f>IF($B$4="上水道",IF($B$2&lt;=20,LOOKUP(A242,単価明細!A:A,単価明細!B:B),LOOKUP(A242,単価明細!A:A,単価明細!F:F)),IF($B$2&lt;=20,LOOKUP(A242,単価明細!A:A,単価明細!B:B),LOOKUP(A242,単価明細!A:A,単価明細!F:F))+10)</f>
        <v>180</v>
      </c>
      <c r="C242" s="3">
        <f>IF($B$4="上水道",IF($B$2&lt;=20,LOOKUP(A242,単価明細!A:A,単価明細!C:C),LOOKUP(A242,単価明細!A:A,単価明細!G:G)),IF($B$2&lt;=20,LOOKUP(A242,単価明細!A:A,単価明細!C:C),LOOKUP(A242,単価明細!A:A,単価明細!G:G))+300)</f>
        <v>1300</v>
      </c>
      <c r="D242" s="3">
        <f t="shared" si="72"/>
        <v>39400</v>
      </c>
      <c r="E242" s="3">
        <f>LOOKUP($B$2,単価明細!J:J,単価明細!K:K)</f>
        <v>60</v>
      </c>
      <c r="F242" s="3">
        <f t="shared" si="57"/>
        <v>4070</v>
      </c>
      <c r="G242" s="4">
        <f t="shared" si="58"/>
        <v>44830</v>
      </c>
      <c r="H242" s="2">
        <v>220</v>
      </c>
      <c r="I242" s="3">
        <v>1000</v>
      </c>
      <c r="J242" s="3">
        <f t="shared" si="73"/>
        <v>46700</v>
      </c>
      <c r="K242" s="3">
        <f t="shared" si="59"/>
        <v>4770</v>
      </c>
      <c r="L242" s="4">
        <f t="shared" si="60"/>
        <v>52470</v>
      </c>
      <c r="M242" s="3">
        <f t="shared" si="61"/>
        <v>235</v>
      </c>
      <c r="N242" s="3">
        <f>IF($B$1=1,B242,LOOKUP(M242,単価明細!A:A,単価明細!B:B)*B$1)</f>
        <v>180</v>
      </c>
      <c r="O242" s="3">
        <f t="shared" si="62"/>
        <v>1300</v>
      </c>
      <c r="P242" s="3">
        <f t="shared" si="74"/>
        <v>39400</v>
      </c>
      <c r="Q242" s="3">
        <f>LOOKUP($B$2,単価明細!J:J,単価明細!K:K)</f>
        <v>60</v>
      </c>
      <c r="R242" s="3">
        <f t="shared" si="63"/>
        <v>4070</v>
      </c>
      <c r="S242" s="3">
        <f t="shared" si="64"/>
        <v>44830</v>
      </c>
      <c r="T242" s="8">
        <f t="shared" si="65"/>
        <v>0</v>
      </c>
      <c r="U242" s="3">
        <f t="shared" si="66"/>
        <v>220</v>
      </c>
      <c r="V242" s="3">
        <f t="shared" si="67"/>
        <v>1000</v>
      </c>
      <c r="W242" s="3">
        <f t="shared" si="75"/>
        <v>46700</v>
      </c>
      <c r="X242" s="3">
        <f t="shared" si="68"/>
        <v>4770</v>
      </c>
      <c r="Y242" s="3">
        <f t="shared" si="69"/>
        <v>52470</v>
      </c>
      <c r="Z242" s="8">
        <f t="shared" si="70"/>
        <v>0</v>
      </c>
      <c r="AA242" s="17">
        <f t="shared" si="71"/>
        <v>0</v>
      </c>
    </row>
    <row r="243" spans="1:27">
      <c r="A243" s="16">
        <v>236</v>
      </c>
      <c r="B243" s="2">
        <f>IF($B$4="上水道",IF($B$2&lt;=20,LOOKUP(A243,単価明細!A:A,単価明細!B:B),LOOKUP(A243,単価明細!A:A,単価明細!F:F)),IF($B$2&lt;=20,LOOKUP(A243,単価明細!A:A,単価明細!B:B),LOOKUP(A243,単価明細!A:A,単価明細!F:F))+10)</f>
        <v>180</v>
      </c>
      <c r="C243" s="3">
        <f>IF($B$4="上水道",IF($B$2&lt;=20,LOOKUP(A243,単価明細!A:A,単価明細!C:C),LOOKUP(A243,単価明細!A:A,単価明細!G:G)),IF($B$2&lt;=20,LOOKUP(A243,単価明細!A:A,単価明細!C:C),LOOKUP(A243,単価明細!A:A,単価明細!G:G))+300)</f>
        <v>1300</v>
      </c>
      <c r="D243" s="3">
        <f t="shared" si="72"/>
        <v>39580</v>
      </c>
      <c r="E243" s="3">
        <f>LOOKUP($B$2,単価明細!J:J,単価明細!K:K)</f>
        <v>60</v>
      </c>
      <c r="F243" s="3">
        <f t="shared" si="57"/>
        <v>4090</v>
      </c>
      <c r="G243" s="4">
        <f t="shared" si="58"/>
        <v>45030</v>
      </c>
      <c r="H243" s="2">
        <v>220</v>
      </c>
      <c r="I243" s="3">
        <v>1000</v>
      </c>
      <c r="J243" s="3">
        <f t="shared" si="73"/>
        <v>46920</v>
      </c>
      <c r="K243" s="3">
        <f t="shared" si="59"/>
        <v>4790</v>
      </c>
      <c r="L243" s="4">
        <f t="shared" si="60"/>
        <v>52710</v>
      </c>
      <c r="M243" s="3">
        <f t="shared" si="61"/>
        <v>236</v>
      </c>
      <c r="N243" s="3">
        <f>IF($B$1=1,B243,LOOKUP(M243,単価明細!A:A,単価明細!B:B)*B$1)</f>
        <v>180</v>
      </c>
      <c r="O243" s="3">
        <f t="shared" si="62"/>
        <v>1300</v>
      </c>
      <c r="P243" s="3">
        <f t="shared" si="74"/>
        <v>39580</v>
      </c>
      <c r="Q243" s="3">
        <f>LOOKUP($B$2,単価明細!J:J,単価明細!K:K)</f>
        <v>60</v>
      </c>
      <c r="R243" s="3">
        <f t="shared" si="63"/>
        <v>4090</v>
      </c>
      <c r="S243" s="3">
        <f t="shared" si="64"/>
        <v>45030</v>
      </c>
      <c r="T243" s="8">
        <f t="shared" si="65"/>
        <v>0</v>
      </c>
      <c r="U243" s="3">
        <f t="shared" si="66"/>
        <v>220</v>
      </c>
      <c r="V243" s="3">
        <f t="shared" si="67"/>
        <v>1000</v>
      </c>
      <c r="W243" s="3">
        <f t="shared" si="75"/>
        <v>46920</v>
      </c>
      <c r="X243" s="3">
        <f t="shared" si="68"/>
        <v>4790</v>
      </c>
      <c r="Y243" s="3">
        <f t="shared" si="69"/>
        <v>52710</v>
      </c>
      <c r="Z243" s="8">
        <f t="shared" si="70"/>
        <v>0</v>
      </c>
      <c r="AA243" s="17">
        <f t="shared" si="71"/>
        <v>0</v>
      </c>
    </row>
    <row r="244" spans="1:27">
      <c r="A244" s="16">
        <v>237</v>
      </c>
      <c r="B244" s="2">
        <f>IF($B$4="上水道",IF($B$2&lt;=20,LOOKUP(A244,単価明細!A:A,単価明細!B:B),LOOKUP(A244,単価明細!A:A,単価明細!F:F)),IF($B$2&lt;=20,LOOKUP(A244,単価明細!A:A,単価明細!B:B),LOOKUP(A244,単価明細!A:A,単価明細!F:F))+10)</f>
        <v>180</v>
      </c>
      <c r="C244" s="3">
        <f>IF($B$4="上水道",IF($B$2&lt;=20,LOOKUP(A244,単価明細!A:A,単価明細!C:C),LOOKUP(A244,単価明細!A:A,単価明細!G:G)),IF($B$2&lt;=20,LOOKUP(A244,単価明細!A:A,単価明細!C:C),LOOKUP(A244,単価明細!A:A,単価明細!G:G))+300)</f>
        <v>1300</v>
      </c>
      <c r="D244" s="3">
        <f t="shared" si="72"/>
        <v>39760</v>
      </c>
      <c r="E244" s="3">
        <f>LOOKUP($B$2,単価明細!J:J,単価明細!K:K)</f>
        <v>60</v>
      </c>
      <c r="F244" s="3">
        <f t="shared" si="57"/>
        <v>4110</v>
      </c>
      <c r="G244" s="4">
        <f t="shared" si="58"/>
        <v>45230</v>
      </c>
      <c r="H244" s="2">
        <v>220</v>
      </c>
      <c r="I244" s="3">
        <v>1000</v>
      </c>
      <c r="J244" s="3">
        <f t="shared" si="73"/>
        <v>47140</v>
      </c>
      <c r="K244" s="3">
        <f t="shared" si="59"/>
        <v>4810</v>
      </c>
      <c r="L244" s="4">
        <f t="shared" si="60"/>
        <v>52950</v>
      </c>
      <c r="M244" s="3">
        <f t="shared" si="61"/>
        <v>237</v>
      </c>
      <c r="N244" s="3">
        <f>IF($B$1=1,B244,LOOKUP(M244,単価明細!A:A,単価明細!B:B)*B$1)</f>
        <v>180</v>
      </c>
      <c r="O244" s="3">
        <f t="shared" si="62"/>
        <v>1300</v>
      </c>
      <c r="P244" s="3">
        <f t="shared" si="74"/>
        <v>39760</v>
      </c>
      <c r="Q244" s="3">
        <f>LOOKUP($B$2,単価明細!J:J,単価明細!K:K)</f>
        <v>60</v>
      </c>
      <c r="R244" s="3">
        <f t="shared" si="63"/>
        <v>4110</v>
      </c>
      <c r="S244" s="3">
        <f t="shared" si="64"/>
        <v>45230</v>
      </c>
      <c r="T244" s="8">
        <f t="shared" si="65"/>
        <v>0</v>
      </c>
      <c r="U244" s="3">
        <f t="shared" si="66"/>
        <v>220</v>
      </c>
      <c r="V244" s="3">
        <f t="shared" si="67"/>
        <v>1000</v>
      </c>
      <c r="W244" s="3">
        <f t="shared" si="75"/>
        <v>47140</v>
      </c>
      <c r="X244" s="3">
        <f t="shared" si="68"/>
        <v>4810</v>
      </c>
      <c r="Y244" s="3">
        <f t="shared" si="69"/>
        <v>52950</v>
      </c>
      <c r="Z244" s="8">
        <f t="shared" si="70"/>
        <v>0</v>
      </c>
      <c r="AA244" s="17">
        <f t="shared" si="71"/>
        <v>0</v>
      </c>
    </row>
    <row r="245" spans="1:27">
      <c r="A245" s="16">
        <v>238</v>
      </c>
      <c r="B245" s="2">
        <f>IF($B$4="上水道",IF($B$2&lt;=20,LOOKUP(A245,単価明細!A:A,単価明細!B:B),LOOKUP(A245,単価明細!A:A,単価明細!F:F)),IF($B$2&lt;=20,LOOKUP(A245,単価明細!A:A,単価明細!B:B),LOOKUP(A245,単価明細!A:A,単価明細!F:F))+10)</f>
        <v>180</v>
      </c>
      <c r="C245" s="3">
        <f>IF($B$4="上水道",IF($B$2&lt;=20,LOOKUP(A245,単価明細!A:A,単価明細!C:C),LOOKUP(A245,単価明細!A:A,単価明細!G:G)),IF($B$2&lt;=20,LOOKUP(A245,単価明細!A:A,単価明細!C:C),LOOKUP(A245,単価明細!A:A,単価明細!G:G))+300)</f>
        <v>1300</v>
      </c>
      <c r="D245" s="3">
        <f t="shared" si="72"/>
        <v>39940</v>
      </c>
      <c r="E245" s="3">
        <f>LOOKUP($B$2,単価明細!J:J,単価明細!K:K)</f>
        <v>60</v>
      </c>
      <c r="F245" s="3">
        <f t="shared" si="57"/>
        <v>4130</v>
      </c>
      <c r="G245" s="4">
        <f t="shared" si="58"/>
        <v>45430</v>
      </c>
      <c r="H245" s="2">
        <v>220</v>
      </c>
      <c r="I245" s="3">
        <v>1000</v>
      </c>
      <c r="J245" s="3">
        <f t="shared" si="73"/>
        <v>47360</v>
      </c>
      <c r="K245" s="3">
        <f t="shared" si="59"/>
        <v>4830</v>
      </c>
      <c r="L245" s="4">
        <f t="shared" si="60"/>
        <v>53190</v>
      </c>
      <c r="M245" s="3">
        <f t="shared" si="61"/>
        <v>238</v>
      </c>
      <c r="N245" s="3">
        <f>IF($B$1=1,B245,LOOKUP(M245,単価明細!A:A,単価明細!B:B)*B$1)</f>
        <v>180</v>
      </c>
      <c r="O245" s="3">
        <f t="shared" si="62"/>
        <v>1300</v>
      </c>
      <c r="P245" s="3">
        <f t="shared" si="74"/>
        <v>39940</v>
      </c>
      <c r="Q245" s="3">
        <f>LOOKUP($B$2,単価明細!J:J,単価明細!K:K)</f>
        <v>60</v>
      </c>
      <c r="R245" s="3">
        <f t="shared" si="63"/>
        <v>4130</v>
      </c>
      <c r="S245" s="3">
        <f t="shared" si="64"/>
        <v>45430</v>
      </c>
      <c r="T245" s="8">
        <f t="shared" si="65"/>
        <v>0</v>
      </c>
      <c r="U245" s="3">
        <f t="shared" si="66"/>
        <v>220</v>
      </c>
      <c r="V245" s="3">
        <f t="shared" si="67"/>
        <v>1000</v>
      </c>
      <c r="W245" s="3">
        <f t="shared" si="75"/>
        <v>47360</v>
      </c>
      <c r="X245" s="3">
        <f t="shared" si="68"/>
        <v>4830</v>
      </c>
      <c r="Y245" s="3">
        <f t="shared" si="69"/>
        <v>53190</v>
      </c>
      <c r="Z245" s="8">
        <f t="shared" si="70"/>
        <v>0</v>
      </c>
      <c r="AA245" s="17">
        <f t="shared" si="71"/>
        <v>0</v>
      </c>
    </row>
    <row r="246" spans="1:27">
      <c r="A246" s="16">
        <v>239</v>
      </c>
      <c r="B246" s="2">
        <f>IF($B$4="上水道",IF($B$2&lt;=20,LOOKUP(A246,単価明細!A:A,単価明細!B:B),LOOKUP(A246,単価明細!A:A,単価明細!F:F)),IF($B$2&lt;=20,LOOKUP(A246,単価明細!A:A,単価明細!B:B),LOOKUP(A246,単価明細!A:A,単価明細!F:F))+10)</f>
        <v>180</v>
      </c>
      <c r="C246" s="3">
        <f>IF($B$4="上水道",IF($B$2&lt;=20,LOOKUP(A246,単価明細!A:A,単価明細!C:C),LOOKUP(A246,単価明細!A:A,単価明細!G:G)),IF($B$2&lt;=20,LOOKUP(A246,単価明細!A:A,単価明細!C:C),LOOKUP(A246,単価明細!A:A,単価明細!G:G))+300)</f>
        <v>1300</v>
      </c>
      <c r="D246" s="3">
        <f t="shared" si="72"/>
        <v>40120</v>
      </c>
      <c r="E246" s="3">
        <f>LOOKUP($B$2,単価明細!J:J,単価明細!K:K)</f>
        <v>60</v>
      </c>
      <c r="F246" s="3">
        <f t="shared" si="57"/>
        <v>4140</v>
      </c>
      <c r="G246" s="4">
        <f t="shared" si="58"/>
        <v>45620</v>
      </c>
      <c r="H246" s="2">
        <v>220</v>
      </c>
      <c r="I246" s="3">
        <v>1000</v>
      </c>
      <c r="J246" s="3">
        <f t="shared" si="73"/>
        <v>47580</v>
      </c>
      <c r="K246" s="3">
        <f t="shared" si="59"/>
        <v>4850</v>
      </c>
      <c r="L246" s="4">
        <f t="shared" si="60"/>
        <v>53430</v>
      </c>
      <c r="M246" s="3">
        <f t="shared" si="61"/>
        <v>239</v>
      </c>
      <c r="N246" s="3">
        <f>IF($B$1=1,B246,LOOKUP(M246,単価明細!A:A,単価明細!B:B)*B$1)</f>
        <v>180</v>
      </c>
      <c r="O246" s="3">
        <f t="shared" si="62"/>
        <v>1300</v>
      </c>
      <c r="P246" s="3">
        <f t="shared" si="74"/>
        <v>40120</v>
      </c>
      <c r="Q246" s="3">
        <f>LOOKUP($B$2,単価明細!J:J,単価明細!K:K)</f>
        <v>60</v>
      </c>
      <c r="R246" s="3">
        <f t="shared" si="63"/>
        <v>4140</v>
      </c>
      <c r="S246" s="3">
        <f t="shared" si="64"/>
        <v>45620</v>
      </c>
      <c r="T246" s="8">
        <f t="shared" si="65"/>
        <v>0</v>
      </c>
      <c r="U246" s="3">
        <f t="shared" si="66"/>
        <v>220</v>
      </c>
      <c r="V246" s="3">
        <f t="shared" si="67"/>
        <v>1000</v>
      </c>
      <c r="W246" s="3">
        <f t="shared" si="75"/>
        <v>47580</v>
      </c>
      <c r="X246" s="3">
        <f t="shared" si="68"/>
        <v>4850</v>
      </c>
      <c r="Y246" s="3">
        <f t="shared" si="69"/>
        <v>53430</v>
      </c>
      <c r="Z246" s="8">
        <f t="shared" si="70"/>
        <v>0</v>
      </c>
      <c r="AA246" s="17">
        <f t="shared" si="71"/>
        <v>0</v>
      </c>
    </row>
    <row r="247" spans="1:27">
      <c r="A247" s="16">
        <v>240</v>
      </c>
      <c r="B247" s="2">
        <f>IF($B$4="上水道",IF($B$2&lt;=20,LOOKUP(A247,単価明細!A:A,単価明細!B:B),LOOKUP(A247,単価明細!A:A,単価明細!F:F)),IF($B$2&lt;=20,LOOKUP(A247,単価明細!A:A,単価明細!B:B),LOOKUP(A247,単価明細!A:A,単価明細!F:F))+10)</f>
        <v>180</v>
      </c>
      <c r="C247" s="3">
        <f>IF($B$4="上水道",IF($B$2&lt;=20,LOOKUP(A247,単価明細!A:A,単価明細!C:C),LOOKUP(A247,単価明細!A:A,単価明細!G:G)),IF($B$2&lt;=20,LOOKUP(A247,単価明細!A:A,単価明細!C:C),LOOKUP(A247,単価明細!A:A,単価明細!G:G))+300)</f>
        <v>1300</v>
      </c>
      <c r="D247" s="3">
        <f t="shared" si="72"/>
        <v>40300</v>
      </c>
      <c r="E247" s="3">
        <f>LOOKUP($B$2,単価明細!J:J,単価明細!K:K)</f>
        <v>60</v>
      </c>
      <c r="F247" s="3">
        <f t="shared" si="57"/>
        <v>4160</v>
      </c>
      <c r="G247" s="4">
        <f t="shared" si="58"/>
        <v>45820</v>
      </c>
      <c r="H247" s="2">
        <v>220</v>
      </c>
      <c r="I247" s="3">
        <v>1000</v>
      </c>
      <c r="J247" s="3">
        <f t="shared" si="73"/>
        <v>47800</v>
      </c>
      <c r="K247" s="3">
        <f t="shared" si="59"/>
        <v>4880</v>
      </c>
      <c r="L247" s="4">
        <f t="shared" si="60"/>
        <v>53680</v>
      </c>
      <c r="M247" s="3">
        <f t="shared" si="61"/>
        <v>240</v>
      </c>
      <c r="N247" s="3">
        <f>IF($B$1=1,B247,LOOKUP(M247,単価明細!A:A,単価明細!B:B)*B$1)</f>
        <v>180</v>
      </c>
      <c r="O247" s="3">
        <f t="shared" si="62"/>
        <v>1300</v>
      </c>
      <c r="P247" s="3">
        <f t="shared" si="74"/>
        <v>40300</v>
      </c>
      <c r="Q247" s="3">
        <f>LOOKUP($B$2,単価明細!J:J,単価明細!K:K)</f>
        <v>60</v>
      </c>
      <c r="R247" s="3">
        <f t="shared" si="63"/>
        <v>4160</v>
      </c>
      <c r="S247" s="3">
        <f t="shared" si="64"/>
        <v>45820</v>
      </c>
      <c r="T247" s="8">
        <f t="shared" si="65"/>
        <v>0</v>
      </c>
      <c r="U247" s="3">
        <f t="shared" si="66"/>
        <v>220</v>
      </c>
      <c r="V247" s="3">
        <f t="shared" si="67"/>
        <v>1000</v>
      </c>
      <c r="W247" s="3">
        <f t="shared" si="75"/>
        <v>47800</v>
      </c>
      <c r="X247" s="3">
        <f t="shared" si="68"/>
        <v>4880</v>
      </c>
      <c r="Y247" s="3">
        <f t="shared" si="69"/>
        <v>53680</v>
      </c>
      <c r="Z247" s="8">
        <f t="shared" si="70"/>
        <v>0</v>
      </c>
      <c r="AA247" s="17">
        <f t="shared" si="71"/>
        <v>0</v>
      </c>
    </row>
    <row r="248" spans="1:27">
      <c r="A248" s="16">
        <v>241</v>
      </c>
      <c r="B248" s="2">
        <f>IF($B$4="上水道",IF($B$2&lt;=20,LOOKUP(A248,単価明細!A:A,単価明細!B:B),LOOKUP(A248,単価明細!A:A,単価明細!F:F)),IF($B$2&lt;=20,LOOKUP(A248,単価明細!A:A,単価明細!B:B),LOOKUP(A248,単価明細!A:A,単価明細!F:F))+10)</f>
        <v>180</v>
      </c>
      <c r="C248" s="3">
        <f>IF($B$4="上水道",IF($B$2&lt;=20,LOOKUP(A248,単価明細!A:A,単価明細!C:C),LOOKUP(A248,単価明細!A:A,単価明細!G:G)),IF($B$2&lt;=20,LOOKUP(A248,単価明細!A:A,単価明細!C:C),LOOKUP(A248,単価明細!A:A,単価明細!G:G))+300)</f>
        <v>1300</v>
      </c>
      <c r="D248" s="3">
        <f t="shared" si="72"/>
        <v>40480</v>
      </c>
      <c r="E248" s="3">
        <f>LOOKUP($B$2,単価明細!J:J,単価明細!K:K)</f>
        <v>60</v>
      </c>
      <c r="F248" s="3">
        <f t="shared" si="57"/>
        <v>4180</v>
      </c>
      <c r="G248" s="4">
        <f t="shared" si="58"/>
        <v>46020</v>
      </c>
      <c r="H248" s="2">
        <v>220</v>
      </c>
      <c r="I248" s="3">
        <v>1000</v>
      </c>
      <c r="J248" s="3">
        <f t="shared" si="73"/>
        <v>48020</v>
      </c>
      <c r="K248" s="3">
        <f t="shared" si="59"/>
        <v>4900</v>
      </c>
      <c r="L248" s="4">
        <f t="shared" si="60"/>
        <v>53920</v>
      </c>
      <c r="M248" s="3">
        <f t="shared" si="61"/>
        <v>241</v>
      </c>
      <c r="N248" s="3">
        <f>IF($B$1=1,B248,LOOKUP(M248,単価明細!A:A,単価明細!B:B)*B$1)</f>
        <v>180</v>
      </c>
      <c r="O248" s="3">
        <f t="shared" si="62"/>
        <v>1300</v>
      </c>
      <c r="P248" s="3">
        <f t="shared" si="74"/>
        <v>40480</v>
      </c>
      <c r="Q248" s="3">
        <f>LOOKUP($B$2,単価明細!J:J,単価明細!K:K)</f>
        <v>60</v>
      </c>
      <c r="R248" s="3">
        <f t="shared" si="63"/>
        <v>4180</v>
      </c>
      <c r="S248" s="3">
        <f t="shared" si="64"/>
        <v>46020</v>
      </c>
      <c r="T248" s="8">
        <f t="shared" si="65"/>
        <v>0</v>
      </c>
      <c r="U248" s="3">
        <f t="shared" si="66"/>
        <v>220</v>
      </c>
      <c r="V248" s="3">
        <f t="shared" si="67"/>
        <v>1000</v>
      </c>
      <c r="W248" s="3">
        <f t="shared" si="75"/>
        <v>48020</v>
      </c>
      <c r="X248" s="3">
        <f t="shared" si="68"/>
        <v>4900</v>
      </c>
      <c r="Y248" s="3">
        <f t="shared" si="69"/>
        <v>53920</v>
      </c>
      <c r="Z248" s="8">
        <f t="shared" si="70"/>
        <v>0</v>
      </c>
      <c r="AA248" s="17">
        <f t="shared" si="71"/>
        <v>0</v>
      </c>
    </row>
    <row r="249" spans="1:27">
      <c r="A249" s="16">
        <v>242</v>
      </c>
      <c r="B249" s="2">
        <f>IF($B$4="上水道",IF($B$2&lt;=20,LOOKUP(A249,単価明細!A:A,単価明細!B:B),LOOKUP(A249,単価明細!A:A,単価明細!F:F)),IF($B$2&lt;=20,LOOKUP(A249,単価明細!A:A,単価明細!B:B),LOOKUP(A249,単価明細!A:A,単価明細!F:F))+10)</f>
        <v>180</v>
      </c>
      <c r="C249" s="3">
        <f>IF($B$4="上水道",IF($B$2&lt;=20,LOOKUP(A249,単価明細!A:A,単価明細!C:C),LOOKUP(A249,単価明細!A:A,単価明細!G:G)),IF($B$2&lt;=20,LOOKUP(A249,単価明細!A:A,単価明細!C:C),LOOKUP(A249,単価明細!A:A,単価明細!G:G))+300)</f>
        <v>1300</v>
      </c>
      <c r="D249" s="3">
        <f t="shared" si="72"/>
        <v>40660</v>
      </c>
      <c r="E249" s="3">
        <f>LOOKUP($B$2,単価明細!J:J,単価明細!K:K)</f>
        <v>60</v>
      </c>
      <c r="F249" s="3">
        <f t="shared" si="57"/>
        <v>4200</v>
      </c>
      <c r="G249" s="4">
        <f t="shared" si="58"/>
        <v>46220</v>
      </c>
      <c r="H249" s="2">
        <v>220</v>
      </c>
      <c r="I249" s="3">
        <v>1000</v>
      </c>
      <c r="J249" s="3">
        <f t="shared" si="73"/>
        <v>48240</v>
      </c>
      <c r="K249" s="3">
        <f t="shared" si="59"/>
        <v>4920</v>
      </c>
      <c r="L249" s="4">
        <f t="shared" si="60"/>
        <v>54160</v>
      </c>
      <c r="M249" s="3">
        <f t="shared" si="61"/>
        <v>242</v>
      </c>
      <c r="N249" s="3">
        <f>IF($B$1=1,B249,LOOKUP(M249,単価明細!A:A,単価明細!B:B)*B$1)</f>
        <v>180</v>
      </c>
      <c r="O249" s="3">
        <f t="shared" si="62"/>
        <v>1300</v>
      </c>
      <c r="P249" s="3">
        <f t="shared" si="74"/>
        <v>40660</v>
      </c>
      <c r="Q249" s="3">
        <f>LOOKUP($B$2,単価明細!J:J,単価明細!K:K)</f>
        <v>60</v>
      </c>
      <c r="R249" s="3">
        <f t="shared" si="63"/>
        <v>4200</v>
      </c>
      <c r="S249" s="3">
        <f t="shared" si="64"/>
        <v>46220</v>
      </c>
      <c r="T249" s="8">
        <f t="shared" si="65"/>
        <v>0</v>
      </c>
      <c r="U249" s="3">
        <f t="shared" si="66"/>
        <v>220</v>
      </c>
      <c r="V249" s="3">
        <f t="shared" si="67"/>
        <v>1000</v>
      </c>
      <c r="W249" s="3">
        <f t="shared" si="75"/>
        <v>48240</v>
      </c>
      <c r="X249" s="3">
        <f t="shared" si="68"/>
        <v>4920</v>
      </c>
      <c r="Y249" s="3">
        <f t="shared" si="69"/>
        <v>54160</v>
      </c>
      <c r="Z249" s="8">
        <f t="shared" si="70"/>
        <v>0</v>
      </c>
      <c r="AA249" s="17">
        <f t="shared" si="71"/>
        <v>0</v>
      </c>
    </row>
    <row r="250" spans="1:27">
      <c r="A250" s="16">
        <v>243</v>
      </c>
      <c r="B250" s="2">
        <f>IF($B$4="上水道",IF($B$2&lt;=20,LOOKUP(A250,単価明細!A:A,単価明細!B:B),LOOKUP(A250,単価明細!A:A,単価明細!F:F)),IF($B$2&lt;=20,LOOKUP(A250,単価明細!A:A,単価明細!B:B),LOOKUP(A250,単価明細!A:A,単価明細!F:F))+10)</f>
        <v>180</v>
      </c>
      <c r="C250" s="3">
        <f>IF($B$4="上水道",IF($B$2&lt;=20,LOOKUP(A250,単価明細!A:A,単価明細!C:C),LOOKUP(A250,単価明細!A:A,単価明細!G:G)),IF($B$2&lt;=20,LOOKUP(A250,単価明細!A:A,単価明細!C:C),LOOKUP(A250,単価明細!A:A,単価明細!G:G))+300)</f>
        <v>1300</v>
      </c>
      <c r="D250" s="3">
        <f t="shared" si="72"/>
        <v>40840</v>
      </c>
      <c r="E250" s="3">
        <f>LOOKUP($B$2,単価明細!J:J,単価明細!K:K)</f>
        <v>60</v>
      </c>
      <c r="F250" s="3">
        <f t="shared" si="57"/>
        <v>4220</v>
      </c>
      <c r="G250" s="4">
        <f t="shared" si="58"/>
        <v>46420</v>
      </c>
      <c r="H250" s="2">
        <v>220</v>
      </c>
      <c r="I250" s="3">
        <v>1000</v>
      </c>
      <c r="J250" s="3">
        <f t="shared" si="73"/>
        <v>48460</v>
      </c>
      <c r="K250" s="3">
        <f t="shared" si="59"/>
        <v>4940</v>
      </c>
      <c r="L250" s="4">
        <f t="shared" si="60"/>
        <v>54400</v>
      </c>
      <c r="M250" s="3">
        <f t="shared" si="61"/>
        <v>243</v>
      </c>
      <c r="N250" s="3">
        <f>IF($B$1=1,B250,LOOKUP(M250,単価明細!A:A,単価明細!B:B)*B$1)</f>
        <v>180</v>
      </c>
      <c r="O250" s="3">
        <f t="shared" si="62"/>
        <v>1300</v>
      </c>
      <c r="P250" s="3">
        <f t="shared" si="74"/>
        <v>40840</v>
      </c>
      <c r="Q250" s="3">
        <f>LOOKUP($B$2,単価明細!J:J,単価明細!K:K)</f>
        <v>60</v>
      </c>
      <c r="R250" s="3">
        <f t="shared" si="63"/>
        <v>4220</v>
      </c>
      <c r="S250" s="3">
        <f t="shared" si="64"/>
        <v>46420</v>
      </c>
      <c r="T250" s="8">
        <f t="shared" si="65"/>
        <v>0</v>
      </c>
      <c r="U250" s="3">
        <f t="shared" si="66"/>
        <v>220</v>
      </c>
      <c r="V250" s="3">
        <f t="shared" si="67"/>
        <v>1000</v>
      </c>
      <c r="W250" s="3">
        <f t="shared" si="75"/>
        <v>48460</v>
      </c>
      <c r="X250" s="3">
        <f t="shared" si="68"/>
        <v>4940</v>
      </c>
      <c r="Y250" s="3">
        <f t="shared" si="69"/>
        <v>54400</v>
      </c>
      <c r="Z250" s="8">
        <f t="shared" si="70"/>
        <v>0</v>
      </c>
      <c r="AA250" s="17">
        <f t="shared" si="71"/>
        <v>0</v>
      </c>
    </row>
    <row r="251" spans="1:27">
      <c r="A251" s="16">
        <v>244</v>
      </c>
      <c r="B251" s="2">
        <f>IF($B$4="上水道",IF($B$2&lt;=20,LOOKUP(A251,単価明細!A:A,単価明細!B:B),LOOKUP(A251,単価明細!A:A,単価明細!F:F)),IF($B$2&lt;=20,LOOKUP(A251,単価明細!A:A,単価明細!B:B),LOOKUP(A251,単価明細!A:A,単価明細!F:F))+10)</f>
        <v>180</v>
      </c>
      <c r="C251" s="3">
        <f>IF($B$4="上水道",IF($B$2&lt;=20,LOOKUP(A251,単価明細!A:A,単価明細!C:C),LOOKUP(A251,単価明細!A:A,単価明細!G:G)),IF($B$2&lt;=20,LOOKUP(A251,単価明細!A:A,単価明細!C:C),LOOKUP(A251,単価明細!A:A,単価明細!G:G))+300)</f>
        <v>1300</v>
      </c>
      <c r="D251" s="3">
        <f t="shared" si="72"/>
        <v>41020</v>
      </c>
      <c r="E251" s="3">
        <f>LOOKUP($B$2,単価明細!J:J,単価明細!K:K)</f>
        <v>60</v>
      </c>
      <c r="F251" s="3">
        <f t="shared" si="57"/>
        <v>4230</v>
      </c>
      <c r="G251" s="4">
        <f t="shared" si="58"/>
        <v>46610</v>
      </c>
      <c r="H251" s="2">
        <v>220</v>
      </c>
      <c r="I251" s="3">
        <v>1000</v>
      </c>
      <c r="J251" s="3">
        <f t="shared" si="73"/>
        <v>48680</v>
      </c>
      <c r="K251" s="3">
        <f t="shared" si="59"/>
        <v>4960</v>
      </c>
      <c r="L251" s="4">
        <f t="shared" si="60"/>
        <v>54640</v>
      </c>
      <c r="M251" s="3">
        <f t="shared" si="61"/>
        <v>244</v>
      </c>
      <c r="N251" s="3">
        <f>IF($B$1=1,B251,LOOKUP(M251,単価明細!A:A,単価明細!B:B)*B$1)</f>
        <v>180</v>
      </c>
      <c r="O251" s="3">
        <f t="shared" si="62"/>
        <v>1300</v>
      </c>
      <c r="P251" s="3">
        <f t="shared" si="74"/>
        <v>41020</v>
      </c>
      <c r="Q251" s="3">
        <f>LOOKUP($B$2,単価明細!J:J,単価明細!K:K)</f>
        <v>60</v>
      </c>
      <c r="R251" s="3">
        <f t="shared" si="63"/>
        <v>4230</v>
      </c>
      <c r="S251" s="3">
        <f t="shared" si="64"/>
        <v>46610</v>
      </c>
      <c r="T251" s="8">
        <f t="shared" si="65"/>
        <v>0</v>
      </c>
      <c r="U251" s="3">
        <f t="shared" si="66"/>
        <v>220</v>
      </c>
      <c r="V251" s="3">
        <f t="shared" si="67"/>
        <v>1000</v>
      </c>
      <c r="W251" s="3">
        <f t="shared" si="75"/>
        <v>48680</v>
      </c>
      <c r="X251" s="3">
        <f t="shared" si="68"/>
        <v>4960</v>
      </c>
      <c r="Y251" s="3">
        <f t="shared" si="69"/>
        <v>54640</v>
      </c>
      <c r="Z251" s="8">
        <f t="shared" si="70"/>
        <v>0</v>
      </c>
      <c r="AA251" s="17">
        <f t="shared" si="71"/>
        <v>0</v>
      </c>
    </row>
    <row r="252" spans="1:27">
      <c r="A252" s="16">
        <v>245</v>
      </c>
      <c r="B252" s="2">
        <f>IF($B$4="上水道",IF($B$2&lt;=20,LOOKUP(A252,単価明細!A:A,単価明細!B:B),LOOKUP(A252,単価明細!A:A,単価明細!F:F)),IF($B$2&lt;=20,LOOKUP(A252,単価明細!A:A,単価明細!B:B),LOOKUP(A252,単価明細!A:A,単価明細!F:F))+10)</f>
        <v>180</v>
      </c>
      <c r="C252" s="3">
        <f>IF($B$4="上水道",IF($B$2&lt;=20,LOOKUP(A252,単価明細!A:A,単価明細!C:C),LOOKUP(A252,単価明細!A:A,単価明細!G:G)),IF($B$2&lt;=20,LOOKUP(A252,単価明細!A:A,単価明細!C:C),LOOKUP(A252,単価明細!A:A,単価明細!G:G))+300)</f>
        <v>1300</v>
      </c>
      <c r="D252" s="3">
        <f t="shared" si="72"/>
        <v>41200</v>
      </c>
      <c r="E252" s="3">
        <f>LOOKUP($B$2,単価明細!J:J,単価明細!K:K)</f>
        <v>60</v>
      </c>
      <c r="F252" s="3">
        <f t="shared" si="57"/>
        <v>4250</v>
      </c>
      <c r="G252" s="4">
        <f t="shared" si="58"/>
        <v>46810</v>
      </c>
      <c r="H252" s="2">
        <v>220</v>
      </c>
      <c r="I252" s="3">
        <v>1000</v>
      </c>
      <c r="J252" s="3">
        <f t="shared" si="73"/>
        <v>48900</v>
      </c>
      <c r="K252" s="3">
        <f t="shared" si="59"/>
        <v>4990</v>
      </c>
      <c r="L252" s="4">
        <f t="shared" si="60"/>
        <v>54890</v>
      </c>
      <c r="M252" s="3">
        <f t="shared" si="61"/>
        <v>245</v>
      </c>
      <c r="N252" s="3">
        <f>IF($B$1=1,B252,LOOKUP(M252,単価明細!A:A,単価明細!B:B)*B$1)</f>
        <v>180</v>
      </c>
      <c r="O252" s="3">
        <f t="shared" si="62"/>
        <v>1300</v>
      </c>
      <c r="P252" s="3">
        <f t="shared" si="74"/>
        <v>41200</v>
      </c>
      <c r="Q252" s="3">
        <f>LOOKUP($B$2,単価明細!J:J,単価明細!K:K)</f>
        <v>60</v>
      </c>
      <c r="R252" s="3">
        <f t="shared" si="63"/>
        <v>4250</v>
      </c>
      <c r="S252" s="3">
        <f t="shared" si="64"/>
        <v>46810</v>
      </c>
      <c r="T252" s="8">
        <f t="shared" si="65"/>
        <v>0</v>
      </c>
      <c r="U252" s="3">
        <f t="shared" si="66"/>
        <v>220</v>
      </c>
      <c r="V252" s="3">
        <f t="shared" si="67"/>
        <v>1000</v>
      </c>
      <c r="W252" s="3">
        <f t="shared" si="75"/>
        <v>48900</v>
      </c>
      <c r="X252" s="3">
        <f t="shared" si="68"/>
        <v>4990</v>
      </c>
      <c r="Y252" s="3">
        <f t="shared" si="69"/>
        <v>54890</v>
      </c>
      <c r="Z252" s="8">
        <f t="shared" si="70"/>
        <v>0</v>
      </c>
      <c r="AA252" s="17">
        <f t="shared" si="71"/>
        <v>0</v>
      </c>
    </row>
    <row r="253" spans="1:27">
      <c r="A253" s="16">
        <v>246</v>
      </c>
      <c r="B253" s="2">
        <f>IF($B$4="上水道",IF($B$2&lt;=20,LOOKUP(A253,単価明細!A:A,単価明細!B:B),LOOKUP(A253,単価明細!A:A,単価明細!F:F)),IF($B$2&lt;=20,LOOKUP(A253,単価明細!A:A,単価明細!B:B),LOOKUP(A253,単価明細!A:A,単価明細!F:F))+10)</f>
        <v>180</v>
      </c>
      <c r="C253" s="3">
        <f>IF($B$4="上水道",IF($B$2&lt;=20,LOOKUP(A253,単価明細!A:A,単価明細!C:C),LOOKUP(A253,単価明細!A:A,単価明細!G:G)),IF($B$2&lt;=20,LOOKUP(A253,単価明細!A:A,単価明細!C:C),LOOKUP(A253,単価明細!A:A,単価明細!G:G))+300)</f>
        <v>1300</v>
      </c>
      <c r="D253" s="3">
        <f t="shared" si="72"/>
        <v>41380</v>
      </c>
      <c r="E253" s="3">
        <f>LOOKUP($B$2,単価明細!J:J,単価明細!K:K)</f>
        <v>60</v>
      </c>
      <c r="F253" s="3">
        <f t="shared" si="57"/>
        <v>4270</v>
      </c>
      <c r="G253" s="4">
        <f t="shared" si="58"/>
        <v>47010</v>
      </c>
      <c r="H253" s="2">
        <v>220</v>
      </c>
      <c r="I253" s="3">
        <v>1000</v>
      </c>
      <c r="J253" s="3">
        <f t="shared" si="73"/>
        <v>49120</v>
      </c>
      <c r="K253" s="3">
        <f t="shared" si="59"/>
        <v>5010</v>
      </c>
      <c r="L253" s="4">
        <f t="shared" si="60"/>
        <v>55130</v>
      </c>
      <c r="M253" s="3">
        <f t="shared" si="61"/>
        <v>246</v>
      </c>
      <c r="N253" s="3">
        <f>IF($B$1=1,B253,LOOKUP(M253,単価明細!A:A,単価明細!B:B)*B$1)</f>
        <v>180</v>
      </c>
      <c r="O253" s="3">
        <f t="shared" si="62"/>
        <v>1300</v>
      </c>
      <c r="P253" s="3">
        <f t="shared" si="74"/>
        <v>41380</v>
      </c>
      <c r="Q253" s="3">
        <f>LOOKUP($B$2,単価明細!J:J,単価明細!K:K)</f>
        <v>60</v>
      </c>
      <c r="R253" s="3">
        <f t="shared" si="63"/>
        <v>4270</v>
      </c>
      <c r="S253" s="3">
        <f t="shared" si="64"/>
        <v>47010</v>
      </c>
      <c r="T253" s="8">
        <f t="shared" si="65"/>
        <v>0</v>
      </c>
      <c r="U253" s="3">
        <f t="shared" si="66"/>
        <v>220</v>
      </c>
      <c r="V253" s="3">
        <f t="shared" si="67"/>
        <v>1000</v>
      </c>
      <c r="W253" s="3">
        <f t="shared" si="75"/>
        <v>49120</v>
      </c>
      <c r="X253" s="3">
        <f t="shared" si="68"/>
        <v>5010</v>
      </c>
      <c r="Y253" s="3">
        <f t="shared" si="69"/>
        <v>55130</v>
      </c>
      <c r="Z253" s="8">
        <f t="shared" si="70"/>
        <v>0</v>
      </c>
      <c r="AA253" s="17">
        <f t="shared" si="71"/>
        <v>0</v>
      </c>
    </row>
    <row r="254" spans="1:27">
      <c r="A254" s="16">
        <v>247</v>
      </c>
      <c r="B254" s="2">
        <f>IF($B$4="上水道",IF($B$2&lt;=20,LOOKUP(A254,単価明細!A:A,単価明細!B:B),LOOKUP(A254,単価明細!A:A,単価明細!F:F)),IF($B$2&lt;=20,LOOKUP(A254,単価明細!A:A,単価明細!B:B),LOOKUP(A254,単価明細!A:A,単価明細!F:F))+10)</f>
        <v>180</v>
      </c>
      <c r="C254" s="3">
        <f>IF($B$4="上水道",IF($B$2&lt;=20,LOOKUP(A254,単価明細!A:A,単価明細!C:C),LOOKUP(A254,単価明細!A:A,単価明細!G:G)),IF($B$2&lt;=20,LOOKUP(A254,単価明細!A:A,単価明細!C:C),LOOKUP(A254,単価明細!A:A,単価明細!G:G))+300)</f>
        <v>1300</v>
      </c>
      <c r="D254" s="3">
        <f t="shared" si="72"/>
        <v>41560</v>
      </c>
      <c r="E254" s="3">
        <f>LOOKUP($B$2,単価明細!J:J,単価明細!K:K)</f>
        <v>60</v>
      </c>
      <c r="F254" s="3">
        <f t="shared" si="57"/>
        <v>4290</v>
      </c>
      <c r="G254" s="4">
        <f t="shared" si="58"/>
        <v>47210</v>
      </c>
      <c r="H254" s="2">
        <v>220</v>
      </c>
      <c r="I254" s="3">
        <v>1000</v>
      </c>
      <c r="J254" s="3">
        <f t="shared" si="73"/>
        <v>49340</v>
      </c>
      <c r="K254" s="3">
        <f t="shared" si="59"/>
        <v>5030</v>
      </c>
      <c r="L254" s="4">
        <f t="shared" si="60"/>
        <v>55370</v>
      </c>
      <c r="M254" s="3">
        <f t="shared" si="61"/>
        <v>247</v>
      </c>
      <c r="N254" s="3">
        <f>IF($B$1=1,B254,LOOKUP(M254,単価明細!A:A,単価明細!B:B)*B$1)</f>
        <v>180</v>
      </c>
      <c r="O254" s="3">
        <f t="shared" si="62"/>
        <v>1300</v>
      </c>
      <c r="P254" s="3">
        <f t="shared" si="74"/>
        <v>41560</v>
      </c>
      <c r="Q254" s="3">
        <f>LOOKUP($B$2,単価明細!J:J,単価明細!K:K)</f>
        <v>60</v>
      </c>
      <c r="R254" s="3">
        <f t="shared" si="63"/>
        <v>4290</v>
      </c>
      <c r="S254" s="3">
        <f t="shared" si="64"/>
        <v>47210</v>
      </c>
      <c r="T254" s="8">
        <f t="shared" si="65"/>
        <v>0</v>
      </c>
      <c r="U254" s="3">
        <f t="shared" si="66"/>
        <v>220</v>
      </c>
      <c r="V254" s="3">
        <f t="shared" si="67"/>
        <v>1000</v>
      </c>
      <c r="W254" s="3">
        <f t="shared" si="75"/>
        <v>49340</v>
      </c>
      <c r="X254" s="3">
        <f t="shared" si="68"/>
        <v>5030</v>
      </c>
      <c r="Y254" s="3">
        <f t="shared" si="69"/>
        <v>55370</v>
      </c>
      <c r="Z254" s="8">
        <f t="shared" si="70"/>
        <v>0</v>
      </c>
      <c r="AA254" s="17">
        <f t="shared" si="71"/>
        <v>0</v>
      </c>
    </row>
    <row r="255" spans="1:27">
      <c r="A255" s="16">
        <v>248</v>
      </c>
      <c r="B255" s="2">
        <f>IF($B$4="上水道",IF($B$2&lt;=20,LOOKUP(A255,単価明細!A:A,単価明細!B:B),LOOKUP(A255,単価明細!A:A,単価明細!F:F)),IF($B$2&lt;=20,LOOKUP(A255,単価明細!A:A,単価明細!B:B),LOOKUP(A255,単価明細!A:A,単価明細!F:F))+10)</f>
        <v>180</v>
      </c>
      <c r="C255" s="3">
        <f>IF($B$4="上水道",IF($B$2&lt;=20,LOOKUP(A255,単価明細!A:A,単価明細!C:C),LOOKUP(A255,単価明細!A:A,単価明細!G:G)),IF($B$2&lt;=20,LOOKUP(A255,単価明細!A:A,単価明細!C:C),LOOKUP(A255,単価明細!A:A,単価明細!G:G))+300)</f>
        <v>1300</v>
      </c>
      <c r="D255" s="3">
        <f t="shared" si="72"/>
        <v>41740</v>
      </c>
      <c r="E255" s="3">
        <f>LOOKUP($B$2,単価明細!J:J,単価明細!K:K)</f>
        <v>60</v>
      </c>
      <c r="F255" s="3">
        <f t="shared" si="57"/>
        <v>4310</v>
      </c>
      <c r="G255" s="4">
        <f t="shared" si="58"/>
        <v>47410</v>
      </c>
      <c r="H255" s="2">
        <v>220</v>
      </c>
      <c r="I255" s="3">
        <v>1000</v>
      </c>
      <c r="J255" s="3">
        <f t="shared" si="73"/>
        <v>49560</v>
      </c>
      <c r="K255" s="3">
        <f t="shared" si="59"/>
        <v>5050</v>
      </c>
      <c r="L255" s="4">
        <f t="shared" si="60"/>
        <v>55610</v>
      </c>
      <c r="M255" s="3">
        <f t="shared" si="61"/>
        <v>248</v>
      </c>
      <c r="N255" s="3">
        <f>IF($B$1=1,B255,LOOKUP(M255,単価明細!A:A,単価明細!B:B)*B$1)</f>
        <v>180</v>
      </c>
      <c r="O255" s="3">
        <f t="shared" si="62"/>
        <v>1300</v>
      </c>
      <c r="P255" s="3">
        <f t="shared" si="74"/>
        <v>41740</v>
      </c>
      <c r="Q255" s="3">
        <f>LOOKUP($B$2,単価明細!J:J,単価明細!K:K)</f>
        <v>60</v>
      </c>
      <c r="R255" s="3">
        <f t="shared" si="63"/>
        <v>4310</v>
      </c>
      <c r="S255" s="3">
        <f t="shared" si="64"/>
        <v>47410</v>
      </c>
      <c r="T255" s="8">
        <f t="shared" si="65"/>
        <v>0</v>
      </c>
      <c r="U255" s="3">
        <f t="shared" si="66"/>
        <v>220</v>
      </c>
      <c r="V255" s="3">
        <f t="shared" si="67"/>
        <v>1000</v>
      </c>
      <c r="W255" s="3">
        <f t="shared" si="75"/>
        <v>49560</v>
      </c>
      <c r="X255" s="3">
        <f t="shared" si="68"/>
        <v>5050</v>
      </c>
      <c r="Y255" s="3">
        <f t="shared" si="69"/>
        <v>55610</v>
      </c>
      <c r="Z255" s="8">
        <f t="shared" si="70"/>
        <v>0</v>
      </c>
      <c r="AA255" s="17">
        <f t="shared" si="71"/>
        <v>0</v>
      </c>
    </row>
    <row r="256" spans="1:27">
      <c r="A256" s="16">
        <v>249</v>
      </c>
      <c r="B256" s="2">
        <f>IF($B$4="上水道",IF($B$2&lt;=20,LOOKUP(A256,単価明細!A:A,単価明細!B:B),LOOKUP(A256,単価明細!A:A,単価明細!F:F)),IF($B$2&lt;=20,LOOKUP(A256,単価明細!A:A,単価明細!B:B),LOOKUP(A256,単価明細!A:A,単価明細!F:F))+10)</f>
        <v>180</v>
      </c>
      <c r="C256" s="3">
        <f>IF($B$4="上水道",IF($B$2&lt;=20,LOOKUP(A256,単価明細!A:A,単価明細!C:C),LOOKUP(A256,単価明細!A:A,単価明細!G:G)),IF($B$2&lt;=20,LOOKUP(A256,単価明細!A:A,単価明細!C:C),LOOKUP(A256,単価明細!A:A,単価明細!G:G))+300)</f>
        <v>1300</v>
      </c>
      <c r="D256" s="3">
        <f t="shared" si="72"/>
        <v>41920</v>
      </c>
      <c r="E256" s="3">
        <f>LOOKUP($B$2,単価明細!J:J,単価明細!K:K)</f>
        <v>60</v>
      </c>
      <c r="F256" s="3">
        <f t="shared" si="57"/>
        <v>4320</v>
      </c>
      <c r="G256" s="4">
        <f t="shared" si="58"/>
        <v>47600</v>
      </c>
      <c r="H256" s="2">
        <v>220</v>
      </c>
      <c r="I256" s="3">
        <v>1000</v>
      </c>
      <c r="J256" s="3">
        <f t="shared" si="73"/>
        <v>49780</v>
      </c>
      <c r="K256" s="3">
        <f t="shared" si="59"/>
        <v>5070</v>
      </c>
      <c r="L256" s="4">
        <f t="shared" si="60"/>
        <v>55850</v>
      </c>
      <c r="M256" s="3">
        <f t="shared" si="61"/>
        <v>249</v>
      </c>
      <c r="N256" s="3">
        <f>IF($B$1=1,B256,LOOKUP(M256,単価明細!A:A,単価明細!B:B)*B$1)</f>
        <v>180</v>
      </c>
      <c r="O256" s="3">
        <f t="shared" si="62"/>
        <v>1300</v>
      </c>
      <c r="P256" s="3">
        <f t="shared" si="74"/>
        <v>41920</v>
      </c>
      <c r="Q256" s="3">
        <f>LOOKUP($B$2,単価明細!J:J,単価明細!K:K)</f>
        <v>60</v>
      </c>
      <c r="R256" s="3">
        <f t="shared" si="63"/>
        <v>4320</v>
      </c>
      <c r="S256" s="3">
        <f t="shared" si="64"/>
        <v>47600</v>
      </c>
      <c r="T256" s="8">
        <f t="shared" si="65"/>
        <v>0</v>
      </c>
      <c r="U256" s="3">
        <f t="shared" si="66"/>
        <v>220</v>
      </c>
      <c r="V256" s="3">
        <f t="shared" si="67"/>
        <v>1000</v>
      </c>
      <c r="W256" s="3">
        <f t="shared" si="75"/>
        <v>49780</v>
      </c>
      <c r="X256" s="3">
        <f t="shared" si="68"/>
        <v>5070</v>
      </c>
      <c r="Y256" s="3">
        <f t="shared" si="69"/>
        <v>55850</v>
      </c>
      <c r="Z256" s="8">
        <f t="shared" si="70"/>
        <v>0</v>
      </c>
      <c r="AA256" s="17">
        <f t="shared" si="71"/>
        <v>0</v>
      </c>
    </row>
    <row r="257" spans="1:27" ht="12.75" thickBot="1">
      <c r="A257" s="18">
        <v>250</v>
      </c>
      <c r="B257" s="2">
        <f>IF($B$4="上水道",IF($B$2&lt;=20,LOOKUP(A257,単価明細!A:A,単価明細!B:B),LOOKUP(A257,単価明細!A:A,単価明細!F:F)),IF($B$2&lt;=20,LOOKUP(A257,単価明細!A:A,単価明細!B:B),LOOKUP(A257,単価明細!A:A,単価明細!F:F))+10)</f>
        <v>180</v>
      </c>
      <c r="C257" s="3">
        <f>IF($B$4="上水道",IF($B$2&lt;=20,LOOKUP(A257,単価明細!A:A,単価明細!C:C),LOOKUP(A257,単価明細!A:A,単価明細!G:G)),IF($B$2&lt;=20,LOOKUP(A257,単価明細!A:A,単価明細!C:C),LOOKUP(A257,単価明細!A:A,単価明細!G:G))+300)</f>
        <v>1300</v>
      </c>
      <c r="D257" s="19">
        <f t="shared" si="72"/>
        <v>42100</v>
      </c>
      <c r="E257" s="3">
        <f>LOOKUP($B$2,単価明細!J:J,単価明細!K:K)</f>
        <v>60</v>
      </c>
      <c r="F257" s="3">
        <f t="shared" si="57"/>
        <v>4340</v>
      </c>
      <c r="G257" s="21">
        <f t="shared" si="58"/>
        <v>47800</v>
      </c>
      <c r="H257" s="20">
        <v>220</v>
      </c>
      <c r="I257" s="19">
        <v>1000</v>
      </c>
      <c r="J257" s="19">
        <f t="shared" si="73"/>
        <v>50000</v>
      </c>
      <c r="K257" s="3">
        <f t="shared" si="59"/>
        <v>5100</v>
      </c>
      <c r="L257" s="21">
        <f t="shared" si="60"/>
        <v>56100</v>
      </c>
      <c r="M257" s="19">
        <f t="shared" si="61"/>
        <v>250</v>
      </c>
      <c r="N257" s="3">
        <f>IF($B$1=1,B257,LOOKUP(M257,単価明細!A:A,単価明細!B:B)*B$1)</f>
        <v>180</v>
      </c>
      <c r="O257" s="19">
        <f t="shared" si="62"/>
        <v>1300</v>
      </c>
      <c r="P257" s="19">
        <f t="shared" si="74"/>
        <v>42100</v>
      </c>
      <c r="Q257" s="3">
        <f>LOOKUP($B$2,単価明細!J:J,単価明細!K:K)</f>
        <v>60</v>
      </c>
      <c r="R257" s="3">
        <f t="shared" si="63"/>
        <v>4340</v>
      </c>
      <c r="S257" s="19">
        <f t="shared" si="64"/>
        <v>47800</v>
      </c>
      <c r="T257" s="22">
        <f t="shared" si="65"/>
        <v>0</v>
      </c>
      <c r="U257" s="3">
        <f t="shared" si="66"/>
        <v>220</v>
      </c>
      <c r="V257" s="19">
        <f t="shared" si="67"/>
        <v>1000</v>
      </c>
      <c r="W257" s="19">
        <f t="shared" si="75"/>
        <v>50000</v>
      </c>
      <c r="X257" s="3">
        <f t="shared" si="68"/>
        <v>5100</v>
      </c>
      <c r="Y257" s="19">
        <f t="shared" si="69"/>
        <v>56100</v>
      </c>
      <c r="Z257" s="22">
        <f t="shared" si="70"/>
        <v>0</v>
      </c>
      <c r="AA257" s="23">
        <f t="shared" si="71"/>
        <v>0</v>
      </c>
    </row>
  </sheetData>
  <mergeCells count="4">
    <mergeCell ref="C5:F5"/>
    <mergeCell ref="I5:K5"/>
    <mergeCell ref="N5:R5"/>
    <mergeCell ref="V5:X5"/>
  </mergeCells>
  <phoneticPr fontId="2"/>
  <pageMargins left="0.23622047244094491" right="0.23622047244094491" top="0.74803149606299213" bottom="0.74803149606299213" header="0.31496062992125984" footer="0.31496062992125984"/>
  <pageSetup paperSize="9" scale="90" orientation="landscape" r:id="rId1"/>
  <rowBreaks count="2" manualBreakCount="2">
    <brk id="167" max="26" man="1"/>
    <brk id="247"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3"/>
  <sheetViews>
    <sheetView workbookViewId="0">
      <selection activeCell="J14" sqref="J14"/>
    </sheetView>
  </sheetViews>
  <sheetFormatPr defaultColWidth="5.625" defaultRowHeight="12"/>
  <cols>
    <col min="1" max="16384" width="5.625" style="26"/>
  </cols>
  <sheetData>
    <row r="1" spans="1:17">
      <c r="B1" s="26" t="s">
        <v>14</v>
      </c>
      <c r="D1" s="26" t="s">
        <v>34</v>
      </c>
      <c r="F1" s="26" t="s">
        <v>15</v>
      </c>
      <c r="H1" s="26" t="s">
        <v>34</v>
      </c>
      <c r="J1" s="26" t="s">
        <v>13</v>
      </c>
      <c r="M1" s="3" t="s">
        <v>6</v>
      </c>
      <c r="N1" s="3"/>
      <c r="O1" s="3"/>
      <c r="Q1" s="26" t="s">
        <v>37</v>
      </c>
    </row>
    <row r="2" spans="1:17">
      <c r="B2" s="26" t="s">
        <v>19</v>
      </c>
      <c r="C2" s="26" t="s">
        <v>20</v>
      </c>
      <c r="D2" s="26" t="s">
        <v>21</v>
      </c>
      <c r="F2" s="26" t="s">
        <v>19</v>
      </c>
      <c r="G2" s="26" t="s">
        <v>20</v>
      </c>
      <c r="H2" s="26" t="s">
        <v>21</v>
      </c>
      <c r="J2" s="26" t="s">
        <v>24</v>
      </c>
      <c r="K2" s="26" t="s">
        <v>25</v>
      </c>
      <c r="M2" s="3" t="s">
        <v>5</v>
      </c>
      <c r="N2" s="3" t="s">
        <v>0</v>
      </c>
      <c r="O2" s="3" t="s">
        <v>1</v>
      </c>
    </row>
    <row r="3" spans="1:17">
      <c r="A3" s="3">
        <v>0</v>
      </c>
      <c r="B3" s="3">
        <v>0</v>
      </c>
      <c r="C3" s="3">
        <v>1300</v>
      </c>
      <c r="D3" s="3">
        <f>B3</f>
        <v>0</v>
      </c>
      <c r="F3" s="3">
        <v>0</v>
      </c>
      <c r="G3" s="3">
        <v>1300</v>
      </c>
      <c r="H3" s="3">
        <f>F3</f>
        <v>0</v>
      </c>
      <c r="J3" s="26">
        <v>13</v>
      </c>
      <c r="K3" s="26">
        <v>50</v>
      </c>
      <c r="M3" s="3">
        <v>0</v>
      </c>
      <c r="N3" s="3">
        <v>1000</v>
      </c>
      <c r="O3" s="3">
        <f>M3</f>
        <v>0</v>
      </c>
      <c r="Q3" s="26" t="s">
        <v>38</v>
      </c>
    </row>
    <row r="4" spans="1:17">
      <c r="A4" s="3">
        <v>1</v>
      </c>
      <c r="B4" s="3">
        <v>0</v>
      </c>
      <c r="C4" s="3">
        <v>1300</v>
      </c>
      <c r="D4" s="3">
        <f>D3+B4</f>
        <v>0</v>
      </c>
      <c r="F4" s="3">
        <v>0</v>
      </c>
      <c r="G4" s="3">
        <v>1300</v>
      </c>
      <c r="H4" s="3">
        <f>H3+F4</f>
        <v>0</v>
      </c>
      <c r="J4" s="26">
        <v>20</v>
      </c>
      <c r="K4" s="26">
        <v>60</v>
      </c>
      <c r="M4" s="3">
        <v>100</v>
      </c>
      <c r="N4" s="3">
        <v>1000</v>
      </c>
      <c r="O4" s="3">
        <f>M4+O3</f>
        <v>100</v>
      </c>
      <c r="Q4" s="26" t="s">
        <v>39</v>
      </c>
    </row>
    <row r="5" spans="1:17">
      <c r="A5" s="3">
        <v>2</v>
      </c>
      <c r="B5" s="3">
        <v>0</v>
      </c>
      <c r="C5" s="3">
        <v>1300</v>
      </c>
      <c r="D5" s="3">
        <f t="shared" ref="D5:D68" si="0">D4+B5</f>
        <v>0</v>
      </c>
      <c r="F5" s="3">
        <v>0</v>
      </c>
      <c r="G5" s="3">
        <v>1300</v>
      </c>
      <c r="H5" s="3">
        <f t="shared" ref="H5:H68" si="1">H4+F5</f>
        <v>0</v>
      </c>
      <c r="J5" s="26">
        <v>25</v>
      </c>
      <c r="K5" s="26">
        <v>70</v>
      </c>
      <c r="M5" s="3">
        <v>100</v>
      </c>
      <c r="N5" s="3">
        <v>1000</v>
      </c>
      <c r="O5" s="3">
        <f t="shared" ref="O5:O68" si="2">M5+O4</f>
        <v>200</v>
      </c>
    </row>
    <row r="6" spans="1:17">
      <c r="A6" s="3">
        <v>3</v>
      </c>
      <c r="B6" s="3">
        <v>0</v>
      </c>
      <c r="C6" s="3">
        <v>1300</v>
      </c>
      <c r="D6" s="3">
        <f t="shared" si="0"/>
        <v>0</v>
      </c>
      <c r="F6" s="3">
        <v>0</v>
      </c>
      <c r="G6" s="3">
        <v>1300</v>
      </c>
      <c r="H6" s="3">
        <f t="shared" si="1"/>
        <v>0</v>
      </c>
      <c r="J6" s="26">
        <v>30</v>
      </c>
      <c r="K6" s="26">
        <v>110</v>
      </c>
      <c r="M6" s="3">
        <v>100</v>
      </c>
      <c r="N6" s="3">
        <v>1000</v>
      </c>
      <c r="O6" s="3">
        <f t="shared" si="2"/>
        <v>300</v>
      </c>
    </row>
    <row r="7" spans="1:17">
      <c r="A7" s="3">
        <v>4</v>
      </c>
      <c r="B7" s="3">
        <v>0</v>
      </c>
      <c r="C7" s="3">
        <v>1300</v>
      </c>
      <c r="D7" s="3">
        <f t="shared" si="0"/>
        <v>0</v>
      </c>
      <c r="F7" s="3">
        <v>0</v>
      </c>
      <c r="G7" s="3">
        <v>1300</v>
      </c>
      <c r="H7" s="3">
        <f t="shared" si="1"/>
        <v>0</v>
      </c>
      <c r="J7" s="26">
        <v>40</v>
      </c>
      <c r="K7" s="26">
        <v>130</v>
      </c>
      <c r="M7" s="3">
        <v>100</v>
      </c>
      <c r="N7" s="3">
        <v>1000</v>
      </c>
      <c r="O7" s="3">
        <f t="shared" si="2"/>
        <v>400</v>
      </c>
      <c r="Q7" s="26" t="s">
        <v>287</v>
      </c>
    </row>
    <row r="8" spans="1:17">
      <c r="A8" s="3">
        <v>5</v>
      </c>
      <c r="B8" s="3">
        <v>0</v>
      </c>
      <c r="C8" s="3">
        <v>1300</v>
      </c>
      <c r="D8" s="3">
        <f t="shared" si="0"/>
        <v>0</v>
      </c>
      <c r="F8" s="3">
        <v>0</v>
      </c>
      <c r="G8" s="3">
        <v>1300</v>
      </c>
      <c r="H8" s="3">
        <f t="shared" si="1"/>
        <v>0</v>
      </c>
      <c r="J8" s="26">
        <v>50</v>
      </c>
      <c r="K8" s="26">
        <v>260</v>
      </c>
      <c r="M8" s="3">
        <v>100</v>
      </c>
      <c r="N8" s="3">
        <v>1000</v>
      </c>
      <c r="O8" s="3">
        <f t="shared" si="2"/>
        <v>500</v>
      </c>
      <c r="Q8" s="173">
        <v>0</v>
      </c>
    </row>
    <row r="9" spans="1:17">
      <c r="A9" s="3">
        <v>6</v>
      </c>
      <c r="B9" s="3">
        <v>0</v>
      </c>
      <c r="C9" s="3">
        <v>1300</v>
      </c>
      <c r="D9" s="3">
        <f t="shared" si="0"/>
        <v>0</v>
      </c>
      <c r="F9" s="3">
        <v>0</v>
      </c>
      <c r="G9" s="3">
        <v>1300</v>
      </c>
      <c r="H9" s="3">
        <f t="shared" si="1"/>
        <v>0</v>
      </c>
      <c r="J9" s="26">
        <v>75</v>
      </c>
      <c r="K9" s="26">
        <v>610</v>
      </c>
      <c r="M9" s="3">
        <v>100</v>
      </c>
      <c r="N9" s="3">
        <v>1000</v>
      </c>
      <c r="O9" s="3">
        <f t="shared" si="2"/>
        <v>600</v>
      </c>
      <c r="Q9" s="173">
        <v>0.03</v>
      </c>
    </row>
    <row r="10" spans="1:17">
      <c r="A10" s="3">
        <v>7</v>
      </c>
      <c r="B10" s="3">
        <v>0</v>
      </c>
      <c r="C10" s="3">
        <v>1300</v>
      </c>
      <c r="D10" s="3">
        <f t="shared" si="0"/>
        <v>0</v>
      </c>
      <c r="F10" s="3">
        <v>0</v>
      </c>
      <c r="G10" s="3">
        <v>1300</v>
      </c>
      <c r="H10" s="3">
        <f t="shared" si="1"/>
        <v>0</v>
      </c>
      <c r="J10" s="26">
        <v>100</v>
      </c>
      <c r="K10" s="26">
        <v>820</v>
      </c>
      <c r="M10" s="3">
        <v>100</v>
      </c>
      <c r="N10" s="3">
        <v>1000</v>
      </c>
      <c r="O10" s="3">
        <f t="shared" si="2"/>
        <v>700</v>
      </c>
      <c r="Q10" s="173">
        <v>0.05</v>
      </c>
    </row>
    <row r="11" spans="1:17">
      <c r="A11" s="3">
        <v>8</v>
      </c>
      <c r="B11" s="3">
        <v>0</v>
      </c>
      <c r="C11" s="3">
        <v>1300</v>
      </c>
      <c r="D11" s="3">
        <f t="shared" si="0"/>
        <v>0</v>
      </c>
      <c r="F11" s="3">
        <v>0</v>
      </c>
      <c r="G11" s="3">
        <v>1300</v>
      </c>
      <c r="H11" s="3">
        <f t="shared" si="1"/>
        <v>0</v>
      </c>
      <c r="M11" s="3">
        <v>100</v>
      </c>
      <c r="N11" s="3">
        <v>1000</v>
      </c>
      <c r="O11" s="3">
        <f t="shared" si="2"/>
        <v>800</v>
      </c>
      <c r="Q11" s="173">
        <v>0.08</v>
      </c>
    </row>
    <row r="12" spans="1:17">
      <c r="A12" s="3">
        <v>9</v>
      </c>
      <c r="B12" s="3">
        <v>0</v>
      </c>
      <c r="C12" s="3">
        <v>1300</v>
      </c>
      <c r="D12" s="3">
        <f t="shared" si="0"/>
        <v>0</v>
      </c>
      <c r="F12" s="3">
        <v>0</v>
      </c>
      <c r="G12" s="3">
        <v>1300</v>
      </c>
      <c r="H12" s="3">
        <f t="shared" si="1"/>
        <v>0</v>
      </c>
      <c r="M12" s="3">
        <v>100</v>
      </c>
      <c r="N12" s="3">
        <v>1000</v>
      </c>
      <c r="O12" s="3">
        <f t="shared" si="2"/>
        <v>900</v>
      </c>
      <c r="Q12" s="173">
        <v>0.1</v>
      </c>
    </row>
    <row r="13" spans="1:17">
      <c r="A13" s="3">
        <v>10</v>
      </c>
      <c r="B13" s="3">
        <v>0</v>
      </c>
      <c r="C13" s="3">
        <v>1300</v>
      </c>
      <c r="D13" s="3">
        <f t="shared" si="0"/>
        <v>0</v>
      </c>
      <c r="F13" s="3">
        <v>0</v>
      </c>
      <c r="G13" s="3">
        <v>1300</v>
      </c>
      <c r="H13" s="3">
        <f t="shared" si="1"/>
        <v>0</v>
      </c>
      <c r="M13" s="3">
        <v>100</v>
      </c>
      <c r="N13" s="3">
        <v>1000</v>
      </c>
      <c r="O13" s="3">
        <f t="shared" si="2"/>
        <v>1000</v>
      </c>
      <c r="Q13" s="173"/>
    </row>
    <row r="14" spans="1:17">
      <c r="A14" s="3">
        <v>11</v>
      </c>
      <c r="B14" s="3">
        <v>160</v>
      </c>
      <c r="C14" s="3">
        <v>1300</v>
      </c>
      <c r="D14" s="3">
        <f t="shared" si="0"/>
        <v>160</v>
      </c>
      <c r="F14" s="3">
        <v>170</v>
      </c>
      <c r="G14" s="3">
        <v>1300</v>
      </c>
      <c r="H14" s="3">
        <f t="shared" si="1"/>
        <v>170</v>
      </c>
      <c r="M14" s="3">
        <v>120</v>
      </c>
      <c r="N14" s="3">
        <v>1000</v>
      </c>
      <c r="O14" s="3">
        <f t="shared" si="2"/>
        <v>1120</v>
      </c>
      <c r="Q14" s="173"/>
    </row>
    <row r="15" spans="1:17">
      <c r="A15" s="3">
        <v>12</v>
      </c>
      <c r="B15" s="3">
        <v>160</v>
      </c>
      <c r="C15" s="3">
        <v>1300</v>
      </c>
      <c r="D15" s="3">
        <f t="shared" si="0"/>
        <v>320</v>
      </c>
      <c r="F15" s="3">
        <v>170</v>
      </c>
      <c r="G15" s="3">
        <v>1300</v>
      </c>
      <c r="H15" s="3">
        <f t="shared" si="1"/>
        <v>340</v>
      </c>
      <c r="M15" s="3">
        <v>120</v>
      </c>
      <c r="N15" s="3">
        <v>1000</v>
      </c>
      <c r="O15" s="3">
        <f t="shared" si="2"/>
        <v>1240</v>
      </c>
    </row>
    <row r="16" spans="1:17">
      <c r="A16" s="3">
        <v>13</v>
      </c>
      <c r="B16" s="3">
        <v>160</v>
      </c>
      <c r="C16" s="3">
        <v>1300</v>
      </c>
      <c r="D16" s="3">
        <f t="shared" si="0"/>
        <v>480</v>
      </c>
      <c r="F16" s="3">
        <v>170</v>
      </c>
      <c r="G16" s="3">
        <v>1300</v>
      </c>
      <c r="H16" s="3">
        <f t="shared" si="1"/>
        <v>510</v>
      </c>
      <c r="M16" s="3">
        <v>120</v>
      </c>
      <c r="N16" s="3">
        <v>1000</v>
      </c>
      <c r="O16" s="3">
        <f t="shared" si="2"/>
        <v>1360</v>
      </c>
    </row>
    <row r="17" spans="1:15">
      <c r="A17" s="3">
        <v>14</v>
      </c>
      <c r="B17" s="3">
        <v>160</v>
      </c>
      <c r="C17" s="3">
        <v>1300</v>
      </c>
      <c r="D17" s="3">
        <f t="shared" si="0"/>
        <v>640</v>
      </c>
      <c r="F17" s="3">
        <v>170</v>
      </c>
      <c r="G17" s="3">
        <v>1300</v>
      </c>
      <c r="H17" s="3">
        <f t="shared" si="1"/>
        <v>680</v>
      </c>
      <c r="M17" s="3">
        <v>120</v>
      </c>
      <c r="N17" s="3">
        <v>1000</v>
      </c>
      <c r="O17" s="3">
        <f t="shared" si="2"/>
        <v>1480</v>
      </c>
    </row>
    <row r="18" spans="1:15">
      <c r="A18" s="3">
        <v>15</v>
      </c>
      <c r="B18" s="3">
        <v>160</v>
      </c>
      <c r="C18" s="3">
        <v>1300</v>
      </c>
      <c r="D18" s="3">
        <f t="shared" si="0"/>
        <v>800</v>
      </c>
      <c r="F18" s="3">
        <v>170</v>
      </c>
      <c r="G18" s="3">
        <v>1300</v>
      </c>
      <c r="H18" s="3">
        <f t="shared" si="1"/>
        <v>850</v>
      </c>
      <c r="M18" s="3">
        <v>120</v>
      </c>
      <c r="N18" s="3">
        <v>1000</v>
      </c>
      <c r="O18" s="3">
        <f t="shared" si="2"/>
        <v>1600</v>
      </c>
    </row>
    <row r="19" spans="1:15">
      <c r="A19" s="3">
        <v>16</v>
      </c>
      <c r="B19" s="3">
        <v>160</v>
      </c>
      <c r="C19" s="3">
        <v>1300</v>
      </c>
      <c r="D19" s="3">
        <f t="shared" si="0"/>
        <v>960</v>
      </c>
      <c r="F19" s="3">
        <v>170</v>
      </c>
      <c r="G19" s="3">
        <v>1300</v>
      </c>
      <c r="H19" s="3">
        <f t="shared" si="1"/>
        <v>1020</v>
      </c>
      <c r="M19" s="3">
        <v>120</v>
      </c>
      <c r="N19" s="3">
        <v>1000</v>
      </c>
      <c r="O19" s="3">
        <f t="shared" si="2"/>
        <v>1720</v>
      </c>
    </row>
    <row r="20" spans="1:15">
      <c r="A20" s="3">
        <v>17</v>
      </c>
      <c r="B20" s="3">
        <v>160</v>
      </c>
      <c r="C20" s="3">
        <v>1300</v>
      </c>
      <c r="D20" s="3">
        <f t="shared" si="0"/>
        <v>1120</v>
      </c>
      <c r="F20" s="3">
        <v>170</v>
      </c>
      <c r="G20" s="3">
        <v>1300</v>
      </c>
      <c r="H20" s="3">
        <f t="shared" si="1"/>
        <v>1190</v>
      </c>
      <c r="M20" s="3">
        <v>120</v>
      </c>
      <c r="N20" s="3">
        <v>1000</v>
      </c>
      <c r="O20" s="3">
        <f t="shared" si="2"/>
        <v>1840</v>
      </c>
    </row>
    <row r="21" spans="1:15">
      <c r="A21" s="3">
        <v>18</v>
      </c>
      <c r="B21" s="3">
        <v>160</v>
      </c>
      <c r="C21" s="3">
        <v>1300</v>
      </c>
      <c r="D21" s="3">
        <f t="shared" si="0"/>
        <v>1280</v>
      </c>
      <c r="F21" s="3">
        <v>170</v>
      </c>
      <c r="G21" s="3">
        <v>1300</v>
      </c>
      <c r="H21" s="3">
        <f t="shared" si="1"/>
        <v>1360</v>
      </c>
      <c r="M21" s="3">
        <v>120</v>
      </c>
      <c r="N21" s="3">
        <v>1000</v>
      </c>
      <c r="O21" s="3">
        <f t="shared" si="2"/>
        <v>1960</v>
      </c>
    </row>
    <row r="22" spans="1:15">
      <c r="A22" s="3">
        <v>19</v>
      </c>
      <c r="B22" s="3">
        <v>160</v>
      </c>
      <c r="C22" s="3">
        <v>1300</v>
      </c>
      <c r="D22" s="3">
        <f t="shared" si="0"/>
        <v>1440</v>
      </c>
      <c r="F22" s="3">
        <v>170</v>
      </c>
      <c r="G22" s="3">
        <v>1300</v>
      </c>
      <c r="H22" s="3">
        <f t="shared" si="1"/>
        <v>1530</v>
      </c>
      <c r="M22" s="3">
        <v>120</v>
      </c>
      <c r="N22" s="3">
        <v>1000</v>
      </c>
      <c r="O22" s="3">
        <f t="shared" si="2"/>
        <v>2080</v>
      </c>
    </row>
    <row r="23" spans="1:15">
      <c r="A23" s="3">
        <v>20</v>
      </c>
      <c r="B23" s="3">
        <v>160</v>
      </c>
      <c r="C23" s="3">
        <v>1300</v>
      </c>
      <c r="D23" s="3">
        <f t="shared" si="0"/>
        <v>1600</v>
      </c>
      <c r="F23" s="3">
        <v>170</v>
      </c>
      <c r="G23" s="3">
        <v>1300</v>
      </c>
      <c r="H23" s="3">
        <f t="shared" si="1"/>
        <v>1700</v>
      </c>
      <c r="M23" s="3">
        <v>120</v>
      </c>
      <c r="N23" s="3">
        <v>1000</v>
      </c>
      <c r="O23" s="3">
        <f t="shared" si="2"/>
        <v>2200</v>
      </c>
    </row>
    <row r="24" spans="1:15">
      <c r="A24" s="3">
        <v>21</v>
      </c>
      <c r="B24" s="3">
        <v>160</v>
      </c>
      <c r="C24" s="3">
        <v>1300</v>
      </c>
      <c r="D24" s="3">
        <f t="shared" si="0"/>
        <v>1760</v>
      </c>
      <c r="F24" s="3">
        <v>170</v>
      </c>
      <c r="G24" s="3">
        <v>1300</v>
      </c>
      <c r="H24" s="3">
        <f t="shared" si="1"/>
        <v>1870</v>
      </c>
      <c r="M24" s="3">
        <v>140</v>
      </c>
      <c r="N24" s="3">
        <v>1000</v>
      </c>
      <c r="O24" s="3">
        <f t="shared" si="2"/>
        <v>2340</v>
      </c>
    </row>
    <row r="25" spans="1:15">
      <c r="A25" s="3">
        <v>22</v>
      </c>
      <c r="B25" s="3">
        <v>160</v>
      </c>
      <c r="C25" s="3">
        <v>1300</v>
      </c>
      <c r="D25" s="3">
        <f t="shared" si="0"/>
        <v>1920</v>
      </c>
      <c r="F25" s="3">
        <v>170</v>
      </c>
      <c r="G25" s="3">
        <v>1300</v>
      </c>
      <c r="H25" s="3">
        <f t="shared" si="1"/>
        <v>2040</v>
      </c>
      <c r="M25" s="3">
        <v>140</v>
      </c>
      <c r="N25" s="3">
        <v>1000</v>
      </c>
      <c r="O25" s="3">
        <f t="shared" si="2"/>
        <v>2480</v>
      </c>
    </row>
    <row r="26" spans="1:15">
      <c r="A26" s="3">
        <v>23</v>
      </c>
      <c r="B26" s="3">
        <v>160</v>
      </c>
      <c r="C26" s="3">
        <v>1300</v>
      </c>
      <c r="D26" s="3">
        <f t="shared" si="0"/>
        <v>2080</v>
      </c>
      <c r="F26" s="3">
        <v>170</v>
      </c>
      <c r="G26" s="3">
        <v>1300</v>
      </c>
      <c r="H26" s="3">
        <f t="shared" si="1"/>
        <v>2210</v>
      </c>
      <c r="M26" s="3">
        <v>140</v>
      </c>
      <c r="N26" s="3">
        <v>1000</v>
      </c>
      <c r="O26" s="3">
        <f t="shared" si="2"/>
        <v>2620</v>
      </c>
    </row>
    <row r="27" spans="1:15">
      <c r="A27" s="3">
        <v>24</v>
      </c>
      <c r="B27" s="3">
        <v>160</v>
      </c>
      <c r="C27" s="3">
        <v>1300</v>
      </c>
      <c r="D27" s="3">
        <f t="shared" si="0"/>
        <v>2240</v>
      </c>
      <c r="F27" s="3">
        <v>170</v>
      </c>
      <c r="G27" s="3">
        <v>1300</v>
      </c>
      <c r="H27" s="3">
        <f t="shared" si="1"/>
        <v>2380</v>
      </c>
      <c r="M27" s="3">
        <v>140</v>
      </c>
      <c r="N27" s="3">
        <v>1000</v>
      </c>
      <c r="O27" s="3">
        <f t="shared" si="2"/>
        <v>2760</v>
      </c>
    </row>
    <row r="28" spans="1:15">
      <c r="A28" s="3">
        <v>25</v>
      </c>
      <c r="B28" s="3">
        <v>160</v>
      </c>
      <c r="C28" s="3">
        <v>1300</v>
      </c>
      <c r="D28" s="3">
        <f t="shared" si="0"/>
        <v>2400</v>
      </c>
      <c r="F28" s="3">
        <v>170</v>
      </c>
      <c r="G28" s="3">
        <v>1300</v>
      </c>
      <c r="H28" s="3">
        <f t="shared" si="1"/>
        <v>2550</v>
      </c>
      <c r="M28" s="3">
        <v>140</v>
      </c>
      <c r="N28" s="3">
        <v>1000</v>
      </c>
      <c r="O28" s="3">
        <f t="shared" si="2"/>
        <v>2900</v>
      </c>
    </row>
    <row r="29" spans="1:15">
      <c r="A29" s="3">
        <v>26</v>
      </c>
      <c r="B29" s="3">
        <v>160</v>
      </c>
      <c r="C29" s="3">
        <v>1300</v>
      </c>
      <c r="D29" s="3">
        <f t="shared" si="0"/>
        <v>2560</v>
      </c>
      <c r="F29" s="3">
        <v>170</v>
      </c>
      <c r="G29" s="3">
        <v>1300</v>
      </c>
      <c r="H29" s="3">
        <f t="shared" si="1"/>
        <v>2720</v>
      </c>
      <c r="M29" s="3">
        <v>140</v>
      </c>
      <c r="N29" s="3">
        <v>1000</v>
      </c>
      <c r="O29" s="3">
        <f t="shared" si="2"/>
        <v>3040</v>
      </c>
    </row>
    <row r="30" spans="1:15">
      <c r="A30" s="3">
        <v>27</v>
      </c>
      <c r="B30" s="3">
        <v>160</v>
      </c>
      <c r="C30" s="3">
        <v>1300</v>
      </c>
      <c r="D30" s="3">
        <f t="shared" si="0"/>
        <v>2720</v>
      </c>
      <c r="F30" s="3">
        <v>170</v>
      </c>
      <c r="G30" s="3">
        <v>1300</v>
      </c>
      <c r="H30" s="3">
        <f t="shared" si="1"/>
        <v>2890</v>
      </c>
      <c r="M30" s="3">
        <v>140</v>
      </c>
      <c r="N30" s="3">
        <v>1000</v>
      </c>
      <c r="O30" s="3">
        <f t="shared" si="2"/>
        <v>3180</v>
      </c>
    </row>
    <row r="31" spans="1:15">
      <c r="A31" s="3">
        <v>28</v>
      </c>
      <c r="B31" s="3">
        <v>160</v>
      </c>
      <c r="C31" s="3">
        <v>1300</v>
      </c>
      <c r="D31" s="3">
        <f t="shared" si="0"/>
        <v>2880</v>
      </c>
      <c r="F31" s="3">
        <v>170</v>
      </c>
      <c r="G31" s="3">
        <v>1300</v>
      </c>
      <c r="H31" s="3">
        <f t="shared" si="1"/>
        <v>3060</v>
      </c>
      <c r="M31" s="3">
        <v>140</v>
      </c>
      <c r="N31" s="3">
        <v>1000</v>
      </c>
      <c r="O31" s="3">
        <f t="shared" si="2"/>
        <v>3320</v>
      </c>
    </row>
    <row r="32" spans="1:15">
      <c r="A32" s="3">
        <v>29</v>
      </c>
      <c r="B32" s="3">
        <v>160</v>
      </c>
      <c r="C32" s="3">
        <v>1300</v>
      </c>
      <c r="D32" s="3">
        <f t="shared" si="0"/>
        <v>3040</v>
      </c>
      <c r="F32" s="3">
        <v>170</v>
      </c>
      <c r="G32" s="3">
        <v>1300</v>
      </c>
      <c r="H32" s="3">
        <f t="shared" si="1"/>
        <v>3230</v>
      </c>
      <c r="M32" s="3">
        <v>140</v>
      </c>
      <c r="N32" s="3">
        <v>1000</v>
      </c>
      <c r="O32" s="3">
        <f t="shared" si="2"/>
        <v>3460</v>
      </c>
    </row>
    <row r="33" spans="1:15">
      <c r="A33" s="3">
        <v>30</v>
      </c>
      <c r="B33" s="3">
        <v>160</v>
      </c>
      <c r="C33" s="3">
        <v>1300</v>
      </c>
      <c r="D33" s="3">
        <f t="shared" si="0"/>
        <v>3200</v>
      </c>
      <c r="F33" s="3">
        <v>170</v>
      </c>
      <c r="G33" s="3">
        <v>1300</v>
      </c>
      <c r="H33" s="3">
        <f t="shared" si="1"/>
        <v>3400</v>
      </c>
      <c r="M33" s="3">
        <v>140</v>
      </c>
      <c r="N33" s="3">
        <v>1000</v>
      </c>
      <c r="O33" s="3">
        <f t="shared" si="2"/>
        <v>3600</v>
      </c>
    </row>
    <row r="34" spans="1:15">
      <c r="A34" s="3">
        <v>31</v>
      </c>
      <c r="B34" s="3">
        <v>170</v>
      </c>
      <c r="C34" s="3">
        <v>1300</v>
      </c>
      <c r="D34" s="3">
        <f t="shared" si="0"/>
        <v>3370</v>
      </c>
      <c r="F34" s="3">
        <v>180</v>
      </c>
      <c r="G34" s="3">
        <v>1300</v>
      </c>
      <c r="H34" s="3">
        <f t="shared" si="1"/>
        <v>3580</v>
      </c>
      <c r="M34" s="3">
        <v>160</v>
      </c>
      <c r="N34" s="3">
        <v>1000</v>
      </c>
      <c r="O34" s="3">
        <f t="shared" si="2"/>
        <v>3760</v>
      </c>
    </row>
    <row r="35" spans="1:15">
      <c r="A35" s="3">
        <v>32</v>
      </c>
      <c r="B35" s="3">
        <v>170</v>
      </c>
      <c r="C35" s="3">
        <v>1300</v>
      </c>
      <c r="D35" s="3">
        <f t="shared" si="0"/>
        <v>3540</v>
      </c>
      <c r="F35" s="3">
        <v>180</v>
      </c>
      <c r="G35" s="3">
        <v>1300</v>
      </c>
      <c r="H35" s="3">
        <f t="shared" si="1"/>
        <v>3760</v>
      </c>
      <c r="M35" s="3">
        <v>160</v>
      </c>
      <c r="N35" s="3">
        <v>1000</v>
      </c>
      <c r="O35" s="3">
        <f t="shared" si="2"/>
        <v>3920</v>
      </c>
    </row>
    <row r="36" spans="1:15">
      <c r="A36" s="3">
        <v>33</v>
      </c>
      <c r="B36" s="3">
        <v>170</v>
      </c>
      <c r="C36" s="3">
        <v>1300</v>
      </c>
      <c r="D36" s="3">
        <f t="shared" si="0"/>
        <v>3710</v>
      </c>
      <c r="F36" s="3">
        <v>180</v>
      </c>
      <c r="G36" s="3">
        <v>1300</v>
      </c>
      <c r="H36" s="3">
        <f t="shared" si="1"/>
        <v>3940</v>
      </c>
      <c r="M36" s="3">
        <v>160</v>
      </c>
      <c r="N36" s="3">
        <v>1000</v>
      </c>
      <c r="O36" s="3">
        <f t="shared" si="2"/>
        <v>4080</v>
      </c>
    </row>
    <row r="37" spans="1:15">
      <c r="A37" s="3">
        <v>34</v>
      </c>
      <c r="B37" s="3">
        <v>170</v>
      </c>
      <c r="C37" s="3">
        <v>1300</v>
      </c>
      <c r="D37" s="3">
        <f t="shared" si="0"/>
        <v>3880</v>
      </c>
      <c r="F37" s="3">
        <v>180</v>
      </c>
      <c r="G37" s="3">
        <v>1300</v>
      </c>
      <c r="H37" s="3">
        <f t="shared" si="1"/>
        <v>4120</v>
      </c>
      <c r="M37" s="3">
        <v>160</v>
      </c>
      <c r="N37" s="3">
        <v>1000</v>
      </c>
      <c r="O37" s="3">
        <f t="shared" si="2"/>
        <v>4240</v>
      </c>
    </row>
    <row r="38" spans="1:15">
      <c r="A38" s="3">
        <v>35</v>
      </c>
      <c r="B38" s="3">
        <v>170</v>
      </c>
      <c r="C38" s="3">
        <v>1300</v>
      </c>
      <c r="D38" s="3">
        <f t="shared" si="0"/>
        <v>4050</v>
      </c>
      <c r="F38" s="3">
        <v>180</v>
      </c>
      <c r="G38" s="3">
        <v>1300</v>
      </c>
      <c r="H38" s="3">
        <f t="shared" si="1"/>
        <v>4300</v>
      </c>
      <c r="M38" s="3">
        <v>160</v>
      </c>
      <c r="N38" s="3">
        <v>1000</v>
      </c>
      <c r="O38" s="3">
        <f t="shared" si="2"/>
        <v>4400</v>
      </c>
    </row>
    <row r="39" spans="1:15">
      <c r="A39" s="3">
        <v>36</v>
      </c>
      <c r="B39" s="3">
        <v>170</v>
      </c>
      <c r="C39" s="3">
        <v>1300</v>
      </c>
      <c r="D39" s="3">
        <f t="shared" si="0"/>
        <v>4220</v>
      </c>
      <c r="F39" s="3">
        <v>180</v>
      </c>
      <c r="G39" s="3">
        <v>1300</v>
      </c>
      <c r="H39" s="3">
        <f t="shared" si="1"/>
        <v>4480</v>
      </c>
      <c r="M39" s="3">
        <v>160</v>
      </c>
      <c r="N39" s="3">
        <v>1000</v>
      </c>
      <c r="O39" s="3">
        <f t="shared" si="2"/>
        <v>4560</v>
      </c>
    </row>
    <row r="40" spans="1:15">
      <c r="A40" s="3">
        <v>37</v>
      </c>
      <c r="B40" s="3">
        <v>170</v>
      </c>
      <c r="C40" s="3">
        <v>1300</v>
      </c>
      <c r="D40" s="3">
        <f t="shared" si="0"/>
        <v>4390</v>
      </c>
      <c r="F40" s="3">
        <v>180</v>
      </c>
      <c r="G40" s="3">
        <v>1300</v>
      </c>
      <c r="H40" s="3">
        <f t="shared" si="1"/>
        <v>4660</v>
      </c>
      <c r="M40" s="3">
        <v>160</v>
      </c>
      <c r="N40" s="3">
        <v>1000</v>
      </c>
      <c r="O40" s="3">
        <f t="shared" si="2"/>
        <v>4720</v>
      </c>
    </row>
    <row r="41" spans="1:15">
      <c r="A41" s="3">
        <v>38</v>
      </c>
      <c r="B41" s="3">
        <v>170</v>
      </c>
      <c r="C41" s="3">
        <v>1300</v>
      </c>
      <c r="D41" s="3">
        <f t="shared" si="0"/>
        <v>4560</v>
      </c>
      <c r="F41" s="3">
        <v>180</v>
      </c>
      <c r="G41" s="3">
        <v>1300</v>
      </c>
      <c r="H41" s="3">
        <f t="shared" si="1"/>
        <v>4840</v>
      </c>
      <c r="M41" s="3">
        <v>160</v>
      </c>
      <c r="N41" s="3">
        <v>1000</v>
      </c>
      <c r="O41" s="3">
        <f t="shared" si="2"/>
        <v>4880</v>
      </c>
    </row>
    <row r="42" spans="1:15">
      <c r="A42" s="3">
        <v>39</v>
      </c>
      <c r="B42" s="3">
        <v>170</v>
      </c>
      <c r="C42" s="3">
        <v>1300</v>
      </c>
      <c r="D42" s="3">
        <f t="shared" si="0"/>
        <v>4730</v>
      </c>
      <c r="F42" s="3">
        <v>180</v>
      </c>
      <c r="G42" s="3">
        <v>1300</v>
      </c>
      <c r="H42" s="3">
        <f t="shared" si="1"/>
        <v>5020</v>
      </c>
      <c r="M42" s="3">
        <v>160</v>
      </c>
      <c r="N42" s="3">
        <v>1000</v>
      </c>
      <c r="O42" s="3">
        <f t="shared" si="2"/>
        <v>5040</v>
      </c>
    </row>
    <row r="43" spans="1:15">
      <c r="A43" s="3">
        <v>40</v>
      </c>
      <c r="B43" s="3">
        <v>170</v>
      </c>
      <c r="C43" s="3">
        <v>1300</v>
      </c>
      <c r="D43" s="3">
        <f t="shared" si="0"/>
        <v>4900</v>
      </c>
      <c r="F43" s="3">
        <v>180</v>
      </c>
      <c r="G43" s="3">
        <v>1300</v>
      </c>
      <c r="H43" s="3">
        <f t="shared" si="1"/>
        <v>5200</v>
      </c>
      <c r="M43" s="3">
        <v>160</v>
      </c>
      <c r="N43" s="3">
        <v>1000</v>
      </c>
      <c r="O43" s="3">
        <f t="shared" si="2"/>
        <v>5200</v>
      </c>
    </row>
    <row r="44" spans="1:15">
      <c r="A44" s="3">
        <v>41</v>
      </c>
      <c r="B44" s="3">
        <v>170</v>
      </c>
      <c r="C44" s="3">
        <v>1300</v>
      </c>
      <c r="D44" s="3">
        <f t="shared" si="0"/>
        <v>5070</v>
      </c>
      <c r="F44" s="3">
        <v>180</v>
      </c>
      <c r="G44" s="3">
        <v>1300</v>
      </c>
      <c r="H44" s="3">
        <f t="shared" si="1"/>
        <v>5380</v>
      </c>
      <c r="M44" s="3">
        <v>180</v>
      </c>
      <c r="N44" s="3">
        <v>1000</v>
      </c>
      <c r="O44" s="3">
        <f t="shared" si="2"/>
        <v>5380</v>
      </c>
    </row>
    <row r="45" spans="1:15">
      <c r="A45" s="3">
        <v>42</v>
      </c>
      <c r="B45" s="3">
        <v>170</v>
      </c>
      <c r="C45" s="3">
        <v>1300</v>
      </c>
      <c r="D45" s="3">
        <f t="shared" si="0"/>
        <v>5240</v>
      </c>
      <c r="F45" s="3">
        <v>180</v>
      </c>
      <c r="G45" s="3">
        <v>1300</v>
      </c>
      <c r="H45" s="3">
        <f t="shared" si="1"/>
        <v>5560</v>
      </c>
      <c r="M45" s="3">
        <v>180</v>
      </c>
      <c r="N45" s="3">
        <v>1000</v>
      </c>
      <c r="O45" s="3">
        <f t="shared" si="2"/>
        <v>5560</v>
      </c>
    </row>
    <row r="46" spans="1:15">
      <c r="A46" s="3">
        <v>43</v>
      </c>
      <c r="B46" s="3">
        <v>170</v>
      </c>
      <c r="C46" s="3">
        <v>1300</v>
      </c>
      <c r="D46" s="3">
        <f t="shared" si="0"/>
        <v>5410</v>
      </c>
      <c r="F46" s="3">
        <v>180</v>
      </c>
      <c r="G46" s="3">
        <v>1300</v>
      </c>
      <c r="H46" s="3">
        <f t="shared" si="1"/>
        <v>5740</v>
      </c>
      <c r="M46" s="3">
        <v>180</v>
      </c>
      <c r="N46" s="3">
        <v>1000</v>
      </c>
      <c r="O46" s="3">
        <f t="shared" si="2"/>
        <v>5740</v>
      </c>
    </row>
    <row r="47" spans="1:15">
      <c r="A47" s="3">
        <v>44</v>
      </c>
      <c r="B47" s="3">
        <v>170</v>
      </c>
      <c r="C47" s="3">
        <v>1300</v>
      </c>
      <c r="D47" s="3">
        <f t="shared" si="0"/>
        <v>5580</v>
      </c>
      <c r="F47" s="3">
        <v>180</v>
      </c>
      <c r="G47" s="3">
        <v>1300</v>
      </c>
      <c r="H47" s="3">
        <f t="shared" si="1"/>
        <v>5920</v>
      </c>
      <c r="M47" s="3">
        <v>180</v>
      </c>
      <c r="N47" s="3">
        <v>1000</v>
      </c>
      <c r="O47" s="3">
        <f t="shared" si="2"/>
        <v>5920</v>
      </c>
    </row>
    <row r="48" spans="1:15">
      <c r="A48" s="3">
        <v>45</v>
      </c>
      <c r="B48" s="3">
        <v>170</v>
      </c>
      <c r="C48" s="3">
        <v>1300</v>
      </c>
      <c r="D48" s="3">
        <f t="shared" si="0"/>
        <v>5750</v>
      </c>
      <c r="F48" s="3">
        <v>180</v>
      </c>
      <c r="G48" s="3">
        <v>1300</v>
      </c>
      <c r="H48" s="3">
        <f t="shared" si="1"/>
        <v>6100</v>
      </c>
      <c r="M48" s="3">
        <v>180</v>
      </c>
      <c r="N48" s="3">
        <v>1000</v>
      </c>
      <c r="O48" s="3">
        <f t="shared" si="2"/>
        <v>6100</v>
      </c>
    </row>
    <row r="49" spans="1:15">
      <c r="A49" s="3">
        <v>46</v>
      </c>
      <c r="B49" s="3">
        <v>170</v>
      </c>
      <c r="C49" s="3">
        <v>1300</v>
      </c>
      <c r="D49" s="3">
        <f t="shared" si="0"/>
        <v>5920</v>
      </c>
      <c r="F49" s="3">
        <v>180</v>
      </c>
      <c r="G49" s="3">
        <v>1300</v>
      </c>
      <c r="H49" s="3">
        <f t="shared" si="1"/>
        <v>6280</v>
      </c>
      <c r="M49" s="3">
        <v>180</v>
      </c>
      <c r="N49" s="3">
        <v>1000</v>
      </c>
      <c r="O49" s="3">
        <f t="shared" si="2"/>
        <v>6280</v>
      </c>
    </row>
    <row r="50" spans="1:15">
      <c r="A50" s="3">
        <v>47</v>
      </c>
      <c r="B50" s="3">
        <v>170</v>
      </c>
      <c r="C50" s="3">
        <v>1300</v>
      </c>
      <c r="D50" s="3">
        <f t="shared" si="0"/>
        <v>6090</v>
      </c>
      <c r="F50" s="3">
        <v>180</v>
      </c>
      <c r="G50" s="3">
        <v>1300</v>
      </c>
      <c r="H50" s="3">
        <f t="shared" si="1"/>
        <v>6460</v>
      </c>
      <c r="M50" s="3">
        <v>180</v>
      </c>
      <c r="N50" s="3">
        <v>1000</v>
      </c>
      <c r="O50" s="3">
        <f t="shared" si="2"/>
        <v>6460</v>
      </c>
    </row>
    <row r="51" spans="1:15">
      <c r="A51" s="3">
        <v>48</v>
      </c>
      <c r="B51" s="3">
        <v>170</v>
      </c>
      <c r="C51" s="3">
        <v>1300</v>
      </c>
      <c r="D51" s="3">
        <f t="shared" si="0"/>
        <v>6260</v>
      </c>
      <c r="F51" s="3">
        <v>180</v>
      </c>
      <c r="G51" s="3">
        <v>1300</v>
      </c>
      <c r="H51" s="3">
        <f t="shared" si="1"/>
        <v>6640</v>
      </c>
      <c r="M51" s="3">
        <v>180</v>
      </c>
      <c r="N51" s="3">
        <v>1000</v>
      </c>
      <c r="O51" s="3">
        <f t="shared" si="2"/>
        <v>6640</v>
      </c>
    </row>
    <row r="52" spans="1:15">
      <c r="A52" s="3">
        <v>49</v>
      </c>
      <c r="B52" s="3">
        <v>170</v>
      </c>
      <c r="C52" s="3">
        <v>1300</v>
      </c>
      <c r="D52" s="3">
        <f t="shared" si="0"/>
        <v>6430</v>
      </c>
      <c r="F52" s="3">
        <v>180</v>
      </c>
      <c r="G52" s="3">
        <v>1300</v>
      </c>
      <c r="H52" s="3">
        <f t="shared" si="1"/>
        <v>6820</v>
      </c>
      <c r="M52" s="3">
        <v>180</v>
      </c>
      <c r="N52" s="3">
        <v>1000</v>
      </c>
      <c r="O52" s="3">
        <f t="shared" si="2"/>
        <v>6820</v>
      </c>
    </row>
    <row r="53" spans="1:15">
      <c r="A53" s="3">
        <v>50</v>
      </c>
      <c r="B53" s="3">
        <v>170</v>
      </c>
      <c r="C53" s="3">
        <v>1300</v>
      </c>
      <c r="D53" s="3">
        <f t="shared" si="0"/>
        <v>6600</v>
      </c>
      <c r="F53" s="3">
        <v>180</v>
      </c>
      <c r="G53" s="3">
        <v>1300</v>
      </c>
      <c r="H53" s="3">
        <f t="shared" si="1"/>
        <v>7000</v>
      </c>
      <c r="M53" s="3">
        <v>180</v>
      </c>
      <c r="N53" s="3">
        <v>1000</v>
      </c>
      <c r="O53" s="3">
        <f t="shared" si="2"/>
        <v>7000</v>
      </c>
    </row>
    <row r="54" spans="1:15">
      <c r="A54" s="3">
        <v>51</v>
      </c>
      <c r="B54" s="3">
        <v>170</v>
      </c>
      <c r="C54" s="3">
        <v>1300</v>
      </c>
      <c r="D54" s="3">
        <f t="shared" si="0"/>
        <v>6770</v>
      </c>
      <c r="F54" s="3">
        <v>180</v>
      </c>
      <c r="G54" s="3">
        <v>1300</v>
      </c>
      <c r="H54" s="3">
        <f t="shared" si="1"/>
        <v>7180</v>
      </c>
      <c r="M54" s="3">
        <v>200</v>
      </c>
      <c r="N54" s="3">
        <v>1000</v>
      </c>
      <c r="O54" s="3">
        <f t="shared" si="2"/>
        <v>7200</v>
      </c>
    </row>
    <row r="55" spans="1:15">
      <c r="A55" s="3">
        <v>52</v>
      </c>
      <c r="B55" s="3">
        <v>170</v>
      </c>
      <c r="C55" s="3">
        <v>1300</v>
      </c>
      <c r="D55" s="3">
        <f t="shared" si="0"/>
        <v>6940</v>
      </c>
      <c r="F55" s="3">
        <v>180</v>
      </c>
      <c r="G55" s="3">
        <v>1300</v>
      </c>
      <c r="H55" s="3">
        <f t="shared" si="1"/>
        <v>7360</v>
      </c>
      <c r="M55" s="3">
        <v>200</v>
      </c>
      <c r="N55" s="3">
        <v>1000</v>
      </c>
      <c r="O55" s="3">
        <f t="shared" si="2"/>
        <v>7400</v>
      </c>
    </row>
    <row r="56" spans="1:15">
      <c r="A56" s="3">
        <v>53</v>
      </c>
      <c r="B56" s="3">
        <v>170</v>
      </c>
      <c r="C56" s="3">
        <v>1300</v>
      </c>
      <c r="D56" s="3">
        <f t="shared" si="0"/>
        <v>7110</v>
      </c>
      <c r="F56" s="3">
        <v>180</v>
      </c>
      <c r="G56" s="3">
        <v>1300</v>
      </c>
      <c r="H56" s="3">
        <f t="shared" si="1"/>
        <v>7540</v>
      </c>
      <c r="M56" s="3">
        <v>200</v>
      </c>
      <c r="N56" s="3">
        <v>1000</v>
      </c>
      <c r="O56" s="3">
        <f t="shared" si="2"/>
        <v>7600</v>
      </c>
    </row>
    <row r="57" spans="1:15">
      <c r="A57" s="3">
        <v>54</v>
      </c>
      <c r="B57" s="3">
        <v>170</v>
      </c>
      <c r="C57" s="3">
        <v>1300</v>
      </c>
      <c r="D57" s="3">
        <f t="shared" si="0"/>
        <v>7280</v>
      </c>
      <c r="F57" s="3">
        <v>180</v>
      </c>
      <c r="G57" s="3">
        <v>1300</v>
      </c>
      <c r="H57" s="3">
        <f t="shared" si="1"/>
        <v>7720</v>
      </c>
      <c r="M57" s="3">
        <v>200</v>
      </c>
      <c r="N57" s="3">
        <v>1000</v>
      </c>
      <c r="O57" s="3">
        <f t="shared" si="2"/>
        <v>7800</v>
      </c>
    </row>
    <row r="58" spans="1:15">
      <c r="A58" s="3">
        <v>55</v>
      </c>
      <c r="B58" s="3">
        <v>170</v>
      </c>
      <c r="C58" s="3">
        <v>1300</v>
      </c>
      <c r="D58" s="3">
        <f t="shared" si="0"/>
        <v>7450</v>
      </c>
      <c r="F58" s="3">
        <v>180</v>
      </c>
      <c r="G58" s="3">
        <v>1300</v>
      </c>
      <c r="H58" s="3">
        <f t="shared" si="1"/>
        <v>7900</v>
      </c>
      <c r="M58" s="3">
        <v>200</v>
      </c>
      <c r="N58" s="3">
        <v>1000</v>
      </c>
      <c r="O58" s="3">
        <f t="shared" si="2"/>
        <v>8000</v>
      </c>
    </row>
    <row r="59" spans="1:15">
      <c r="A59" s="3">
        <v>56</v>
      </c>
      <c r="B59" s="3">
        <v>170</v>
      </c>
      <c r="C59" s="3">
        <v>1300</v>
      </c>
      <c r="D59" s="3">
        <f t="shared" si="0"/>
        <v>7620</v>
      </c>
      <c r="F59" s="3">
        <v>180</v>
      </c>
      <c r="G59" s="3">
        <v>1300</v>
      </c>
      <c r="H59" s="3">
        <f t="shared" si="1"/>
        <v>8080</v>
      </c>
      <c r="M59" s="3">
        <v>200</v>
      </c>
      <c r="N59" s="3">
        <v>1000</v>
      </c>
      <c r="O59" s="3">
        <f t="shared" si="2"/>
        <v>8200</v>
      </c>
    </row>
    <row r="60" spans="1:15">
      <c r="A60" s="3">
        <v>57</v>
      </c>
      <c r="B60" s="3">
        <v>170</v>
      </c>
      <c r="C60" s="3">
        <v>1300</v>
      </c>
      <c r="D60" s="3">
        <f t="shared" si="0"/>
        <v>7790</v>
      </c>
      <c r="F60" s="3">
        <v>180</v>
      </c>
      <c r="G60" s="3">
        <v>1300</v>
      </c>
      <c r="H60" s="3">
        <f t="shared" si="1"/>
        <v>8260</v>
      </c>
      <c r="M60" s="3">
        <v>200</v>
      </c>
      <c r="N60" s="3">
        <v>1000</v>
      </c>
      <c r="O60" s="3">
        <f t="shared" si="2"/>
        <v>8400</v>
      </c>
    </row>
    <row r="61" spans="1:15">
      <c r="A61" s="3">
        <v>58</v>
      </c>
      <c r="B61" s="3">
        <v>170</v>
      </c>
      <c r="C61" s="3">
        <v>1300</v>
      </c>
      <c r="D61" s="3">
        <f t="shared" si="0"/>
        <v>7960</v>
      </c>
      <c r="F61" s="3">
        <v>180</v>
      </c>
      <c r="G61" s="3">
        <v>1300</v>
      </c>
      <c r="H61" s="3">
        <f t="shared" si="1"/>
        <v>8440</v>
      </c>
      <c r="M61" s="3">
        <v>200</v>
      </c>
      <c r="N61" s="3">
        <v>1000</v>
      </c>
      <c r="O61" s="3">
        <f t="shared" si="2"/>
        <v>8600</v>
      </c>
    </row>
    <row r="62" spans="1:15">
      <c r="A62" s="3">
        <v>59</v>
      </c>
      <c r="B62" s="3">
        <v>170</v>
      </c>
      <c r="C62" s="3">
        <v>1300</v>
      </c>
      <c r="D62" s="3">
        <f t="shared" si="0"/>
        <v>8130</v>
      </c>
      <c r="F62" s="3">
        <v>180</v>
      </c>
      <c r="G62" s="3">
        <v>1300</v>
      </c>
      <c r="H62" s="3">
        <f t="shared" si="1"/>
        <v>8620</v>
      </c>
      <c r="M62" s="3">
        <v>200</v>
      </c>
      <c r="N62" s="3">
        <v>1000</v>
      </c>
      <c r="O62" s="3">
        <f t="shared" si="2"/>
        <v>8800</v>
      </c>
    </row>
    <row r="63" spans="1:15">
      <c r="A63" s="3">
        <v>60</v>
      </c>
      <c r="B63" s="3">
        <v>170</v>
      </c>
      <c r="C63" s="3">
        <v>1300</v>
      </c>
      <c r="D63" s="3">
        <f t="shared" si="0"/>
        <v>8300</v>
      </c>
      <c r="F63" s="3">
        <v>180</v>
      </c>
      <c r="G63" s="3">
        <v>1300</v>
      </c>
      <c r="H63" s="3">
        <f t="shared" si="1"/>
        <v>8800</v>
      </c>
      <c r="M63" s="3">
        <v>200</v>
      </c>
      <c r="N63" s="3">
        <v>1000</v>
      </c>
      <c r="O63" s="3">
        <f t="shared" si="2"/>
        <v>9000</v>
      </c>
    </row>
    <row r="64" spans="1:15">
      <c r="A64" s="3">
        <v>61</v>
      </c>
      <c r="B64" s="3">
        <v>170</v>
      </c>
      <c r="C64" s="3">
        <v>1300</v>
      </c>
      <c r="D64" s="3">
        <f t="shared" si="0"/>
        <v>8470</v>
      </c>
      <c r="F64" s="3">
        <v>180</v>
      </c>
      <c r="G64" s="3">
        <v>1300</v>
      </c>
      <c r="H64" s="3">
        <f t="shared" si="1"/>
        <v>8980</v>
      </c>
      <c r="M64" s="3">
        <v>200</v>
      </c>
      <c r="N64" s="3">
        <v>1000</v>
      </c>
      <c r="O64" s="3">
        <f t="shared" si="2"/>
        <v>9200</v>
      </c>
    </row>
    <row r="65" spans="1:15">
      <c r="A65" s="3">
        <v>62</v>
      </c>
      <c r="B65" s="3">
        <v>170</v>
      </c>
      <c r="C65" s="3">
        <v>1300</v>
      </c>
      <c r="D65" s="3">
        <f t="shared" si="0"/>
        <v>8640</v>
      </c>
      <c r="F65" s="3">
        <v>180</v>
      </c>
      <c r="G65" s="3">
        <v>1300</v>
      </c>
      <c r="H65" s="3">
        <f t="shared" si="1"/>
        <v>9160</v>
      </c>
      <c r="M65" s="3">
        <v>200</v>
      </c>
      <c r="N65" s="3">
        <v>1000</v>
      </c>
      <c r="O65" s="3">
        <f t="shared" si="2"/>
        <v>9400</v>
      </c>
    </row>
    <row r="66" spans="1:15">
      <c r="A66" s="3">
        <v>63</v>
      </c>
      <c r="B66" s="3">
        <v>170</v>
      </c>
      <c r="C66" s="3">
        <v>1300</v>
      </c>
      <c r="D66" s="3">
        <f t="shared" si="0"/>
        <v>8810</v>
      </c>
      <c r="F66" s="3">
        <v>180</v>
      </c>
      <c r="G66" s="3">
        <v>1300</v>
      </c>
      <c r="H66" s="3">
        <f t="shared" si="1"/>
        <v>9340</v>
      </c>
      <c r="M66" s="3">
        <v>200</v>
      </c>
      <c r="N66" s="3">
        <v>1000</v>
      </c>
      <c r="O66" s="3">
        <f t="shared" si="2"/>
        <v>9600</v>
      </c>
    </row>
    <row r="67" spans="1:15">
      <c r="A67" s="3">
        <v>64</v>
      </c>
      <c r="B67" s="3">
        <v>170</v>
      </c>
      <c r="C67" s="3">
        <v>1300</v>
      </c>
      <c r="D67" s="3">
        <f t="shared" si="0"/>
        <v>8980</v>
      </c>
      <c r="F67" s="3">
        <v>180</v>
      </c>
      <c r="G67" s="3">
        <v>1300</v>
      </c>
      <c r="H67" s="3">
        <f t="shared" si="1"/>
        <v>9520</v>
      </c>
      <c r="M67" s="3">
        <v>200</v>
      </c>
      <c r="N67" s="3">
        <v>1000</v>
      </c>
      <c r="O67" s="3">
        <f t="shared" si="2"/>
        <v>9800</v>
      </c>
    </row>
    <row r="68" spans="1:15">
      <c r="A68" s="3">
        <v>65</v>
      </c>
      <c r="B68" s="3">
        <v>170</v>
      </c>
      <c r="C68" s="3">
        <v>1300</v>
      </c>
      <c r="D68" s="3">
        <f t="shared" si="0"/>
        <v>9150</v>
      </c>
      <c r="F68" s="3">
        <v>180</v>
      </c>
      <c r="G68" s="3">
        <v>1300</v>
      </c>
      <c r="H68" s="3">
        <f t="shared" si="1"/>
        <v>9700</v>
      </c>
      <c r="M68" s="3">
        <v>200</v>
      </c>
      <c r="N68" s="3">
        <v>1000</v>
      </c>
      <c r="O68" s="3">
        <f t="shared" si="2"/>
        <v>10000</v>
      </c>
    </row>
    <row r="69" spans="1:15">
      <c r="A69" s="3">
        <v>66</v>
      </c>
      <c r="B69" s="3">
        <v>170</v>
      </c>
      <c r="C69" s="3">
        <v>1300</v>
      </c>
      <c r="D69" s="3">
        <f t="shared" ref="D69:D132" si="3">D68+B69</f>
        <v>9320</v>
      </c>
      <c r="F69" s="3">
        <v>180</v>
      </c>
      <c r="G69" s="3">
        <v>1300</v>
      </c>
      <c r="H69" s="3">
        <f t="shared" ref="H69:H132" si="4">H68+F69</f>
        <v>9880</v>
      </c>
      <c r="M69" s="3">
        <v>200</v>
      </c>
      <c r="N69" s="3">
        <v>1000</v>
      </c>
      <c r="O69" s="3">
        <f t="shared" ref="O69:O132" si="5">M69+O68</f>
        <v>10200</v>
      </c>
    </row>
    <row r="70" spans="1:15">
      <c r="A70" s="3">
        <v>67</v>
      </c>
      <c r="B70" s="3">
        <v>170</v>
      </c>
      <c r="C70" s="3">
        <v>1300</v>
      </c>
      <c r="D70" s="3">
        <f t="shared" si="3"/>
        <v>9490</v>
      </c>
      <c r="F70" s="3">
        <v>180</v>
      </c>
      <c r="G70" s="3">
        <v>1300</v>
      </c>
      <c r="H70" s="3">
        <f t="shared" si="4"/>
        <v>10060</v>
      </c>
      <c r="M70" s="3">
        <v>200</v>
      </c>
      <c r="N70" s="3">
        <v>1000</v>
      </c>
      <c r="O70" s="3">
        <f t="shared" si="5"/>
        <v>10400</v>
      </c>
    </row>
    <row r="71" spans="1:15">
      <c r="A71" s="3">
        <v>68</v>
      </c>
      <c r="B71" s="3">
        <v>170</v>
      </c>
      <c r="C71" s="3">
        <v>1300</v>
      </c>
      <c r="D71" s="3">
        <f t="shared" si="3"/>
        <v>9660</v>
      </c>
      <c r="F71" s="3">
        <v>180</v>
      </c>
      <c r="G71" s="3">
        <v>1300</v>
      </c>
      <c r="H71" s="3">
        <f t="shared" si="4"/>
        <v>10240</v>
      </c>
      <c r="M71" s="3">
        <v>200</v>
      </c>
      <c r="N71" s="3">
        <v>1000</v>
      </c>
      <c r="O71" s="3">
        <f t="shared" si="5"/>
        <v>10600</v>
      </c>
    </row>
    <row r="72" spans="1:15">
      <c r="A72" s="3">
        <v>69</v>
      </c>
      <c r="B72" s="3">
        <v>170</v>
      </c>
      <c r="C72" s="3">
        <v>1300</v>
      </c>
      <c r="D72" s="3">
        <f t="shared" si="3"/>
        <v>9830</v>
      </c>
      <c r="F72" s="3">
        <v>180</v>
      </c>
      <c r="G72" s="3">
        <v>1300</v>
      </c>
      <c r="H72" s="3">
        <f t="shared" si="4"/>
        <v>10420</v>
      </c>
      <c r="M72" s="3">
        <v>200</v>
      </c>
      <c r="N72" s="3">
        <v>1000</v>
      </c>
      <c r="O72" s="3">
        <f t="shared" si="5"/>
        <v>10800</v>
      </c>
    </row>
    <row r="73" spans="1:15">
      <c r="A73" s="3">
        <v>70</v>
      </c>
      <c r="B73" s="3">
        <v>170</v>
      </c>
      <c r="C73" s="3">
        <v>1300</v>
      </c>
      <c r="D73" s="3">
        <f t="shared" si="3"/>
        <v>10000</v>
      </c>
      <c r="F73" s="3">
        <v>180</v>
      </c>
      <c r="G73" s="3">
        <v>1300</v>
      </c>
      <c r="H73" s="3">
        <f t="shared" si="4"/>
        <v>10600</v>
      </c>
      <c r="M73" s="3">
        <v>200</v>
      </c>
      <c r="N73" s="3">
        <v>1000</v>
      </c>
      <c r="O73" s="3">
        <f t="shared" si="5"/>
        <v>11000</v>
      </c>
    </row>
    <row r="74" spans="1:15">
      <c r="A74" s="3">
        <v>71</v>
      </c>
      <c r="B74" s="3">
        <v>170</v>
      </c>
      <c r="C74" s="3">
        <v>1300</v>
      </c>
      <c r="D74" s="3">
        <f t="shared" si="3"/>
        <v>10170</v>
      </c>
      <c r="F74" s="3">
        <v>180</v>
      </c>
      <c r="G74" s="3">
        <v>1300</v>
      </c>
      <c r="H74" s="3">
        <f t="shared" si="4"/>
        <v>10780</v>
      </c>
      <c r="M74" s="3">
        <v>200</v>
      </c>
      <c r="N74" s="3">
        <v>1000</v>
      </c>
      <c r="O74" s="3">
        <f t="shared" si="5"/>
        <v>11200</v>
      </c>
    </row>
    <row r="75" spans="1:15">
      <c r="A75" s="3">
        <v>72</v>
      </c>
      <c r="B75" s="3">
        <v>170</v>
      </c>
      <c r="C75" s="3">
        <v>1300</v>
      </c>
      <c r="D75" s="3">
        <f t="shared" si="3"/>
        <v>10340</v>
      </c>
      <c r="F75" s="3">
        <v>180</v>
      </c>
      <c r="G75" s="3">
        <v>1300</v>
      </c>
      <c r="H75" s="3">
        <f t="shared" si="4"/>
        <v>10960</v>
      </c>
      <c r="M75" s="3">
        <v>200</v>
      </c>
      <c r="N75" s="3">
        <v>1000</v>
      </c>
      <c r="O75" s="3">
        <f t="shared" si="5"/>
        <v>11400</v>
      </c>
    </row>
    <row r="76" spans="1:15">
      <c r="A76" s="3">
        <v>73</v>
      </c>
      <c r="B76" s="3">
        <v>170</v>
      </c>
      <c r="C76" s="3">
        <v>1300</v>
      </c>
      <c r="D76" s="3">
        <f t="shared" si="3"/>
        <v>10510</v>
      </c>
      <c r="F76" s="3">
        <v>180</v>
      </c>
      <c r="G76" s="3">
        <v>1300</v>
      </c>
      <c r="H76" s="3">
        <f t="shared" si="4"/>
        <v>11140</v>
      </c>
      <c r="M76" s="3">
        <v>200</v>
      </c>
      <c r="N76" s="3">
        <v>1000</v>
      </c>
      <c r="O76" s="3">
        <f t="shared" si="5"/>
        <v>11600</v>
      </c>
    </row>
    <row r="77" spans="1:15">
      <c r="A77" s="3">
        <v>74</v>
      </c>
      <c r="B77" s="3">
        <v>170</v>
      </c>
      <c r="C77" s="3">
        <v>1300</v>
      </c>
      <c r="D77" s="3">
        <f t="shared" si="3"/>
        <v>10680</v>
      </c>
      <c r="F77" s="3">
        <v>180</v>
      </c>
      <c r="G77" s="3">
        <v>1300</v>
      </c>
      <c r="H77" s="3">
        <f t="shared" si="4"/>
        <v>11320</v>
      </c>
      <c r="M77" s="3">
        <v>200</v>
      </c>
      <c r="N77" s="3">
        <v>1000</v>
      </c>
      <c r="O77" s="3">
        <f t="shared" si="5"/>
        <v>11800</v>
      </c>
    </row>
    <row r="78" spans="1:15">
      <c r="A78" s="3">
        <v>75</v>
      </c>
      <c r="B78" s="3">
        <v>170</v>
      </c>
      <c r="C78" s="3">
        <v>1300</v>
      </c>
      <c r="D78" s="3">
        <f t="shared" si="3"/>
        <v>10850</v>
      </c>
      <c r="F78" s="3">
        <v>180</v>
      </c>
      <c r="G78" s="3">
        <v>1300</v>
      </c>
      <c r="H78" s="3">
        <f t="shared" si="4"/>
        <v>11500</v>
      </c>
      <c r="M78" s="3">
        <v>200</v>
      </c>
      <c r="N78" s="3">
        <v>1000</v>
      </c>
      <c r="O78" s="3">
        <f t="shared" si="5"/>
        <v>12000</v>
      </c>
    </row>
    <row r="79" spans="1:15">
      <c r="A79" s="3">
        <v>76</v>
      </c>
      <c r="B79" s="3">
        <v>170</v>
      </c>
      <c r="C79" s="3">
        <v>1300</v>
      </c>
      <c r="D79" s="3">
        <f t="shared" si="3"/>
        <v>11020</v>
      </c>
      <c r="F79" s="3">
        <v>180</v>
      </c>
      <c r="G79" s="3">
        <v>1300</v>
      </c>
      <c r="H79" s="3">
        <f t="shared" si="4"/>
        <v>11680</v>
      </c>
      <c r="M79" s="3">
        <v>200</v>
      </c>
      <c r="N79" s="3">
        <v>1000</v>
      </c>
      <c r="O79" s="3">
        <f t="shared" si="5"/>
        <v>12200</v>
      </c>
    </row>
    <row r="80" spans="1:15">
      <c r="A80" s="3">
        <v>77</v>
      </c>
      <c r="B80" s="3">
        <v>170</v>
      </c>
      <c r="C80" s="3">
        <v>1300</v>
      </c>
      <c r="D80" s="3">
        <f t="shared" si="3"/>
        <v>11190</v>
      </c>
      <c r="F80" s="3">
        <v>180</v>
      </c>
      <c r="G80" s="3">
        <v>1300</v>
      </c>
      <c r="H80" s="3">
        <f t="shared" si="4"/>
        <v>11860</v>
      </c>
      <c r="M80" s="3">
        <v>200</v>
      </c>
      <c r="N80" s="3">
        <v>1000</v>
      </c>
      <c r="O80" s="3">
        <f t="shared" si="5"/>
        <v>12400</v>
      </c>
    </row>
    <row r="81" spans="1:15">
      <c r="A81" s="3">
        <v>78</v>
      </c>
      <c r="B81" s="3">
        <v>170</v>
      </c>
      <c r="C81" s="3">
        <v>1300</v>
      </c>
      <c r="D81" s="3">
        <f t="shared" si="3"/>
        <v>11360</v>
      </c>
      <c r="F81" s="3">
        <v>180</v>
      </c>
      <c r="G81" s="3">
        <v>1300</v>
      </c>
      <c r="H81" s="3">
        <f t="shared" si="4"/>
        <v>12040</v>
      </c>
      <c r="M81" s="3">
        <v>200</v>
      </c>
      <c r="N81" s="3">
        <v>1000</v>
      </c>
      <c r="O81" s="3">
        <f t="shared" si="5"/>
        <v>12600</v>
      </c>
    </row>
    <row r="82" spans="1:15">
      <c r="A82" s="3">
        <v>79</v>
      </c>
      <c r="B82" s="3">
        <v>170</v>
      </c>
      <c r="C82" s="3">
        <v>1300</v>
      </c>
      <c r="D82" s="3">
        <f t="shared" si="3"/>
        <v>11530</v>
      </c>
      <c r="F82" s="3">
        <v>180</v>
      </c>
      <c r="G82" s="3">
        <v>1300</v>
      </c>
      <c r="H82" s="3">
        <f t="shared" si="4"/>
        <v>12220</v>
      </c>
      <c r="M82" s="3">
        <v>200</v>
      </c>
      <c r="N82" s="3">
        <v>1000</v>
      </c>
      <c r="O82" s="3">
        <f t="shared" si="5"/>
        <v>12800</v>
      </c>
    </row>
    <row r="83" spans="1:15">
      <c r="A83" s="3">
        <v>80</v>
      </c>
      <c r="B83" s="3">
        <v>170</v>
      </c>
      <c r="C83" s="3">
        <v>1300</v>
      </c>
      <c r="D83" s="3">
        <f t="shared" si="3"/>
        <v>11700</v>
      </c>
      <c r="F83" s="3">
        <v>180</v>
      </c>
      <c r="G83" s="3">
        <v>1300</v>
      </c>
      <c r="H83" s="3">
        <f t="shared" si="4"/>
        <v>12400</v>
      </c>
      <c r="M83" s="3">
        <v>200</v>
      </c>
      <c r="N83" s="3">
        <v>1000</v>
      </c>
      <c r="O83" s="3">
        <f t="shared" si="5"/>
        <v>13000</v>
      </c>
    </row>
    <row r="84" spans="1:15">
      <c r="A84" s="3">
        <v>81</v>
      </c>
      <c r="B84" s="3">
        <v>170</v>
      </c>
      <c r="C84" s="3">
        <v>1300</v>
      </c>
      <c r="D84" s="3">
        <f t="shared" si="3"/>
        <v>11870</v>
      </c>
      <c r="F84" s="3">
        <v>180</v>
      </c>
      <c r="G84" s="3">
        <v>1300</v>
      </c>
      <c r="H84" s="3">
        <f t="shared" si="4"/>
        <v>12580</v>
      </c>
      <c r="M84" s="3">
        <v>200</v>
      </c>
      <c r="N84" s="3">
        <v>1000</v>
      </c>
      <c r="O84" s="3">
        <f t="shared" si="5"/>
        <v>13200</v>
      </c>
    </row>
    <row r="85" spans="1:15">
      <c r="A85" s="3">
        <v>82</v>
      </c>
      <c r="B85" s="3">
        <v>170</v>
      </c>
      <c r="C85" s="3">
        <v>1300</v>
      </c>
      <c r="D85" s="3">
        <f t="shared" si="3"/>
        <v>12040</v>
      </c>
      <c r="F85" s="3">
        <v>180</v>
      </c>
      <c r="G85" s="3">
        <v>1300</v>
      </c>
      <c r="H85" s="3">
        <f t="shared" si="4"/>
        <v>12760</v>
      </c>
      <c r="M85" s="3">
        <v>200</v>
      </c>
      <c r="N85" s="3">
        <v>1000</v>
      </c>
      <c r="O85" s="3">
        <f t="shared" si="5"/>
        <v>13400</v>
      </c>
    </row>
    <row r="86" spans="1:15">
      <c r="A86" s="3">
        <v>83</v>
      </c>
      <c r="B86" s="3">
        <v>170</v>
      </c>
      <c r="C86" s="3">
        <v>1300</v>
      </c>
      <c r="D86" s="3">
        <f t="shared" si="3"/>
        <v>12210</v>
      </c>
      <c r="F86" s="3">
        <v>180</v>
      </c>
      <c r="G86" s="3">
        <v>1300</v>
      </c>
      <c r="H86" s="3">
        <f t="shared" si="4"/>
        <v>12940</v>
      </c>
      <c r="M86" s="3">
        <v>200</v>
      </c>
      <c r="N86" s="3">
        <v>1000</v>
      </c>
      <c r="O86" s="3">
        <f t="shared" si="5"/>
        <v>13600</v>
      </c>
    </row>
    <row r="87" spans="1:15">
      <c r="A87" s="3">
        <v>84</v>
      </c>
      <c r="B87" s="3">
        <v>170</v>
      </c>
      <c r="C87" s="3">
        <v>1300</v>
      </c>
      <c r="D87" s="3">
        <f t="shared" si="3"/>
        <v>12380</v>
      </c>
      <c r="F87" s="3">
        <v>180</v>
      </c>
      <c r="G87" s="3">
        <v>1300</v>
      </c>
      <c r="H87" s="3">
        <f t="shared" si="4"/>
        <v>13120</v>
      </c>
      <c r="M87" s="3">
        <v>200</v>
      </c>
      <c r="N87" s="3">
        <v>1000</v>
      </c>
      <c r="O87" s="3">
        <f t="shared" si="5"/>
        <v>13800</v>
      </c>
    </row>
    <row r="88" spans="1:15">
      <c r="A88" s="3">
        <v>85</v>
      </c>
      <c r="B88" s="3">
        <v>170</v>
      </c>
      <c r="C88" s="3">
        <v>1300</v>
      </c>
      <c r="D88" s="3">
        <f t="shared" si="3"/>
        <v>12550</v>
      </c>
      <c r="F88" s="3">
        <v>180</v>
      </c>
      <c r="G88" s="3">
        <v>1300</v>
      </c>
      <c r="H88" s="3">
        <f t="shared" si="4"/>
        <v>13300</v>
      </c>
      <c r="M88" s="3">
        <v>200</v>
      </c>
      <c r="N88" s="3">
        <v>1000</v>
      </c>
      <c r="O88" s="3">
        <f t="shared" si="5"/>
        <v>14000</v>
      </c>
    </row>
    <row r="89" spans="1:15">
      <c r="A89" s="3">
        <v>86</v>
      </c>
      <c r="B89" s="3">
        <v>170</v>
      </c>
      <c r="C89" s="3">
        <v>1300</v>
      </c>
      <c r="D89" s="3">
        <f t="shared" si="3"/>
        <v>12720</v>
      </c>
      <c r="F89" s="3">
        <v>180</v>
      </c>
      <c r="G89" s="3">
        <v>1300</v>
      </c>
      <c r="H89" s="3">
        <f t="shared" si="4"/>
        <v>13480</v>
      </c>
      <c r="M89" s="3">
        <v>200</v>
      </c>
      <c r="N89" s="3">
        <v>1000</v>
      </c>
      <c r="O89" s="3">
        <f t="shared" si="5"/>
        <v>14200</v>
      </c>
    </row>
    <row r="90" spans="1:15">
      <c r="A90" s="3">
        <v>87</v>
      </c>
      <c r="B90" s="3">
        <v>170</v>
      </c>
      <c r="C90" s="3">
        <v>1300</v>
      </c>
      <c r="D90" s="3">
        <f t="shared" si="3"/>
        <v>12890</v>
      </c>
      <c r="F90" s="3">
        <v>180</v>
      </c>
      <c r="G90" s="3">
        <v>1300</v>
      </c>
      <c r="H90" s="3">
        <f t="shared" si="4"/>
        <v>13660</v>
      </c>
      <c r="M90" s="3">
        <v>200</v>
      </c>
      <c r="N90" s="3">
        <v>1000</v>
      </c>
      <c r="O90" s="3">
        <f t="shared" si="5"/>
        <v>14400</v>
      </c>
    </row>
    <row r="91" spans="1:15">
      <c r="A91" s="3">
        <v>88</v>
      </c>
      <c r="B91" s="3">
        <v>170</v>
      </c>
      <c r="C91" s="3">
        <v>1300</v>
      </c>
      <c r="D91" s="3">
        <f t="shared" si="3"/>
        <v>13060</v>
      </c>
      <c r="F91" s="3">
        <v>180</v>
      </c>
      <c r="G91" s="3">
        <v>1300</v>
      </c>
      <c r="H91" s="3">
        <f t="shared" si="4"/>
        <v>13840</v>
      </c>
      <c r="M91" s="3">
        <v>200</v>
      </c>
      <c r="N91" s="3">
        <v>1000</v>
      </c>
      <c r="O91" s="3">
        <f t="shared" si="5"/>
        <v>14600</v>
      </c>
    </row>
    <row r="92" spans="1:15">
      <c r="A92" s="3">
        <v>89</v>
      </c>
      <c r="B92" s="3">
        <v>170</v>
      </c>
      <c r="C92" s="3">
        <v>1300</v>
      </c>
      <c r="D92" s="3">
        <f t="shared" si="3"/>
        <v>13230</v>
      </c>
      <c r="F92" s="3">
        <v>180</v>
      </c>
      <c r="G92" s="3">
        <v>1300</v>
      </c>
      <c r="H92" s="3">
        <f t="shared" si="4"/>
        <v>14020</v>
      </c>
      <c r="M92" s="3">
        <v>200</v>
      </c>
      <c r="N92" s="3">
        <v>1000</v>
      </c>
      <c r="O92" s="3">
        <f t="shared" si="5"/>
        <v>14800</v>
      </c>
    </row>
    <row r="93" spans="1:15">
      <c r="A93" s="3">
        <v>90</v>
      </c>
      <c r="B93" s="3">
        <v>170</v>
      </c>
      <c r="C93" s="3">
        <v>1300</v>
      </c>
      <c r="D93" s="3">
        <f t="shared" si="3"/>
        <v>13400</v>
      </c>
      <c r="F93" s="3">
        <v>180</v>
      </c>
      <c r="G93" s="3">
        <v>1300</v>
      </c>
      <c r="H93" s="3">
        <f t="shared" si="4"/>
        <v>14200</v>
      </c>
      <c r="M93" s="3">
        <v>200</v>
      </c>
      <c r="N93" s="3">
        <v>1000</v>
      </c>
      <c r="O93" s="3">
        <f t="shared" si="5"/>
        <v>15000</v>
      </c>
    </row>
    <row r="94" spans="1:15">
      <c r="A94" s="3">
        <v>91</v>
      </c>
      <c r="B94" s="3">
        <v>170</v>
      </c>
      <c r="C94" s="3">
        <v>1300</v>
      </c>
      <c r="D94" s="3">
        <f t="shared" si="3"/>
        <v>13570</v>
      </c>
      <c r="F94" s="3">
        <v>180</v>
      </c>
      <c r="G94" s="3">
        <v>1300</v>
      </c>
      <c r="H94" s="3">
        <f t="shared" si="4"/>
        <v>14380</v>
      </c>
      <c r="M94" s="3">
        <v>200</v>
      </c>
      <c r="N94" s="3">
        <v>1000</v>
      </c>
      <c r="O94" s="3">
        <f t="shared" si="5"/>
        <v>15200</v>
      </c>
    </row>
    <row r="95" spans="1:15">
      <c r="A95" s="3">
        <v>92</v>
      </c>
      <c r="B95" s="3">
        <v>170</v>
      </c>
      <c r="C95" s="3">
        <v>1300</v>
      </c>
      <c r="D95" s="3">
        <f t="shared" si="3"/>
        <v>13740</v>
      </c>
      <c r="F95" s="3">
        <v>180</v>
      </c>
      <c r="G95" s="3">
        <v>1300</v>
      </c>
      <c r="H95" s="3">
        <f t="shared" si="4"/>
        <v>14560</v>
      </c>
      <c r="M95" s="3">
        <v>200</v>
      </c>
      <c r="N95" s="3">
        <v>1000</v>
      </c>
      <c r="O95" s="3">
        <f t="shared" si="5"/>
        <v>15400</v>
      </c>
    </row>
    <row r="96" spans="1:15">
      <c r="A96" s="3">
        <v>93</v>
      </c>
      <c r="B96" s="3">
        <v>170</v>
      </c>
      <c r="C96" s="3">
        <v>1300</v>
      </c>
      <c r="D96" s="3">
        <f t="shared" si="3"/>
        <v>13910</v>
      </c>
      <c r="F96" s="3">
        <v>180</v>
      </c>
      <c r="G96" s="3">
        <v>1300</v>
      </c>
      <c r="H96" s="3">
        <f t="shared" si="4"/>
        <v>14740</v>
      </c>
      <c r="M96" s="3">
        <v>200</v>
      </c>
      <c r="N96" s="3">
        <v>1000</v>
      </c>
      <c r="O96" s="3">
        <f t="shared" si="5"/>
        <v>15600</v>
      </c>
    </row>
    <row r="97" spans="1:15">
      <c r="A97" s="3">
        <v>94</v>
      </c>
      <c r="B97" s="3">
        <v>170</v>
      </c>
      <c r="C97" s="3">
        <v>1300</v>
      </c>
      <c r="D97" s="3">
        <f t="shared" si="3"/>
        <v>14080</v>
      </c>
      <c r="F97" s="3">
        <v>180</v>
      </c>
      <c r="G97" s="3">
        <v>1300</v>
      </c>
      <c r="H97" s="3">
        <f t="shared" si="4"/>
        <v>14920</v>
      </c>
      <c r="M97" s="3">
        <v>200</v>
      </c>
      <c r="N97" s="3">
        <v>1000</v>
      </c>
      <c r="O97" s="3">
        <f t="shared" si="5"/>
        <v>15800</v>
      </c>
    </row>
    <row r="98" spans="1:15">
      <c r="A98" s="3">
        <v>95</v>
      </c>
      <c r="B98" s="3">
        <v>170</v>
      </c>
      <c r="C98" s="3">
        <v>1300</v>
      </c>
      <c r="D98" s="3">
        <f t="shared" si="3"/>
        <v>14250</v>
      </c>
      <c r="F98" s="3">
        <v>180</v>
      </c>
      <c r="G98" s="3">
        <v>1300</v>
      </c>
      <c r="H98" s="3">
        <f t="shared" si="4"/>
        <v>15100</v>
      </c>
      <c r="M98" s="3">
        <v>200</v>
      </c>
      <c r="N98" s="3">
        <v>1000</v>
      </c>
      <c r="O98" s="3">
        <f t="shared" si="5"/>
        <v>16000</v>
      </c>
    </row>
    <row r="99" spans="1:15">
      <c r="A99" s="3">
        <v>96</v>
      </c>
      <c r="B99" s="3">
        <v>170</v>
      </c>
      <c r="C99" s="3">
        <v>1300</v>
      </c>
      <c r="D99" s="3">
        <f t="shared" si="3"/>
        <v>14420</v>
      </c>
      <c r="F99" s="3">
        <v>180</v>
      </c>
      <c r="G99" s="3">
        <v>1300</v>
      </c>
      <c r="H99" s="3">
        <f t="shared" si="4"/>
        <v>15280</v>
      </c>
      <c r="M99" s="3">
        <v>200</v>
      </c>
      <c r="N99" s="3">
        <v>1000</v>
      </c>
      <c r="O99" s="3">
        <f t="shared" si="5"/>
        <v>16200</v>
      </c>
    </row>
    <row r="100" spans="1:15">
      <c r="A100" s="3">
        <v>97</v>
      </c>
      <c r="B100" s="3">
        <v>170</v>
      </c>
      <c r="C100" s="3">
        <v>1300</v>
      </c>
      <c r="D100" s="3">
        <f t="shared" si="3"/>
        <v>14590</v>
      </c>
      <c r="F100" s="3">
        <v>180</v>
      </c>
      <c r="G100" s="3">
        <v>1300</v>
      </c>
      <c r="H100" s="3">
        <f t="shared" si="4"/>
        <v>15460</v>
      </c>
      <c r="M100" s="3">
        <v>200</v>
      </c>
      <c r="N100" s="3">
        <v>1000</v>
      </c>
      <c r="O100" s="3">
        <f t="shared" si="5"/>
        <v>16400</v>
      </c>
    </row>
    <row r="101" spans="1:15">
      <c r="A101" s="3">
        <v>98</v>
      </c>
      <c r="B101" s="3">
        <v>170</v>
      </c>
      <c r="C101" s="3">
        <v>1300</v>
      </c>
      <c r="D101" s="3">
        <f t="shared" si="3"/>
        <v>14760</v>
      </c>
      <c r="F101" s="3">
        <v>180</v>
      </c>
      <c r="G101" s="3">
        <v>1300</v>
      </c>
      <c r="H101" s="3">
        <f t="shared" si="4"/>
        <v>15640</v>
      </c>
      <c r="M101" s="3">
        <v>200</v>
      </c>
      <c r="N101" s="3">
        <v>1000</v>
      </c>
      <c r="O101" s="3">
        <f t="shared" si="5"/>
        <v>16600</v>
      </c>
    </row>
    <row r="102" spans="1:15">
      <c r="A102" s="3">
        <v>99</v>
      </c>
      <c r="B102" s="3">
        <v>170</v>
      </c>
      <c r="C102" s="3">
        <v>1300</v>
      </c>
      <c r="D102" s="3">
        <f t="shared" si="3"/>
        <v>14930</v>
      </c>
      <c r="F102" s="3">
        <v>180</v>
      </c>
      <c r="G102" s="3">
        <v>1300</v>
      </c>
      <c r="H102" s="3">
        <f t="shared" si="4"/>
        <v>15820</v>
      </c>
      <c r="M102" s="3">
        <v>200</v>
      </c>
      <c r="N102" s="3">
        <v>1000</v>
      </c>
      <c r="O102" s="3">
        <f t="shared" si="5"/>
        <v>16800</v>
      </c>
    </row>
    <row r="103" spans="1:15">
      <c r="A103" s="3">
        <v>100</v>
      </c>
      <c r="B103" s="3">
        <v>170</v>
      </c>
      <c r="C103" s="3">
        <v>1300</v>
      </c>
      <c r="D103" s="3">
        <f t="shared" si="3"/>
        <v>15100</v>
      </c>
      <c r="F103" s="3">
        <v>180</v>
      </c>
      <c r="G103" s="3">
        <v>1300</v>
      </c>
      <c r="H103" s="3">
        <f t="shared" si="4"/>
        <v>16000</v>
      </c>
      <c r="M103" s="3">
        <v>200</v>
      </c>
      <c r="N103" s="3">
        <v>1000</v>
      </c>
      <c r="O103" s="3">
        <f t="shared" si="5"/>
        <v>17000</v>
      </c>
    </row>
    <row r="104" spans="1:15">
      <c r="A104" s="3">
        <v>101</v>
      </c>
      <c r="B104" s="3">
        <v>180</v>
      </c>
      <c r="C104" s="3">
        <v>1300</v>
      </c>
      <c r="D104" s="3">
        <f t="shared" si="3"/>
        <v>15280</v>
      </c>
      <c r="F104" s="3">
        <v>190</v>
      </c>
      <c r="G104" s="3">
        <v>1300</v>
      </c>
      <c r="H104" s="3">
        <f t="shared" si="4"/>
        <v>16190</v>
      </c>
      <c r="M104" s="3">
        <v>220</v>
      </c>
      <c r="N104" s="3">
        <v>1000</v>
      </c>
      <c r="O104" s="3">
        <f t="shared" si="5"/>
        <v>17220</v>
      </c>
    </row>
    <row r="105" spans="1:15">
      <c r="A105" s="3">
        <v>102</v>
      </c>
      <c r="B105" s="3">
        <v>180</v>
      </c>
      <c r="C105" s="3">
        <v>1300</v>
      </c>
      <c r="D105" s="3">
        <f t="shared" si="3"/>
        <v>15460</v>
      </c>
      <c r="F105" s="3">
        <v>190</v>
      </c>
      <c r="G105" s="3">
        <v>1300</v>
      </c>
      <c r="H105" s="3">
        <f t="shared" si="4"/>
        <v>16380</v>
      </c>
      <c r="M105" s="3">
        <v>220</v>
      </c>
      <c r="N105" s="3">
        <v>1000</v>
      </c>
      <c r="O105" s="3">
        <f t="shared" si="5"/>
        <v>17440</v>
      </c>
    </row>
    <row r="106" spans="1:15">
      <c r="A106" s="3">
        <v>103</v>
      </c>
      <c r="B106" s="3">
        <v>180</v>
      </c>
      <c r="C106" s="3">
        <v>1300</v>
      </c>
      <c r="D106" s="3">
        <f t="shared" si="3"/>
        <v>15640</v>
      </c>
      <c r="F106" s="3">
        <v>190</v>
      </c>
      <c r="G106" s="3">
        <v>1300</v>
      </c>
      <c r="H106" s="3">
        <f t="shared" si="4"/>
        <v>16570</v>
      </c>
      <c r="M106" s="3">
        <v>220</v>
      </c>
      <c r="N106" s="3">
        <v>1000</v>
      </c>
      <c r="O106" s="3">
        <f t="shared" si="5"/>
        <v>17660</v>
      </c>
    </row>
    <row r="107" spans="1:15">
      <c r="A107" s="3">
        <v>104</v>
      </c>
      <c r="B107" s="3">
        <v>180</v>
      </c>
      <c r="C107" s="3">
        <v>1300</v>
      </c>
      <c r="D107" s="3">
        <f t="shared" si="3"/>
        <v>15820</v>
      </c>
      <c r="F107" s="3">
        <v>190</v>
      </c>
      <c r="G107" s="3">
        <v>1300</v>
      </c>
      <c r="H107" s="3">
        <f t="shared" si="4"/>
        <v>16760</v>
      </c>
      <c r="M107" s="3">
        <v>220</v>
      </c>
      <c r="N107" s="3">
        <v>1000</v>
      </c>
      <c r="O107" s="3">
        <f t="shared" si="5"/>
        <v>17880</v>
      </c>
    </row>
    <row r="108" spans="1:15">
      <c r="A108" s="3">
        <v>105</v>
      </c>
      <c r="B108" s="3">
        <v>180</v>
      </c>
      <c r="C108" s="3">
        <v>1300</v>
      </c>
      <c r="D108" s="3">
        <f t="shared" si="3"/>
        <v>16000</v>
      </c>
      <c r="F108" s="3">
        <v>190</v>
      </c>
      <c r="G108" s="3">
        <v>1300</v>
      </c>
      <c r="H108" s="3">
        <f t="shared" si="4"/>
        <v>16950</v>
      </c>
      <c r="M108" s="3">
        <v>220</v>
      </c>
      <c r="N108" s="3">
        <v>1000</v>
      </c>
      <c r="O108" s="3">
        <f t="shared" si="5"/>
        <v>18100</v>
      </c>
    </row>
    <row r="109" spans="1:15">
      <c r="A109" s="3">
        <v>106</v>
      </c>
      <c r="B109" s="3">
        <v>180</v>
      </c>
      <c r="C109" s="3">
        <v>1300</v>
      </c>
      <c r="D109" s="3">
        <f t="shared" si="3"/>
        <v>16180</v>
      </c>
      <c r="F109" s="3">
        <v>190</v>
      </c>
      <c r="G109" s="3">
        <v>1300</v>
      </c>
      <c r="H109" s="3">
        <f t="shared" si="4"/>
        <v>17140</v>
      </c>
      <c r="M109" s="3">
        <v>220</v>
      </c>
      <c r="N109" s="3">
        <v>1000</v>
      </c>
      <c r="O109" s="3">
        <f t="shared" si="5"/>
        <v>18320</v>
      </c>
    </row>
    <row r="110" spans="1:15">
      <c r="A110" s="3">
        <v>107</v>
      </c>
      <c r="B110" s="3">
        <v>180</v>
      </c>
      <c r="C110" s="3">
        <v>1300</v>
      </c>
      <c r="D110" s="3">
        <f t="shared" si="3"/>
        <v>16360</v>
      </c>
      <c r="F110" s="3">
        <v>190</v>
      </c>
      <c r="G110" s="3">
        <v>1300</v>
      </c>
      <c r="H110" s="3">
        <f t="shared" si="4"/>
        <v>17330</v>
      </c>
      <c r="M110" s="3">
        <v>220</v>
      </c>
      <c r="N110" s="3">
        <v>1000</v>
      </c>
      <c r="O110" s="3">
        <f t="shared" si="5"/>
        <v>18540</v>
      </c>
    </row>
    <row r="111" spans="1:15">
      <c r="A111" s="3">
        <v>108</v>
      </c>
      <c r="B111" s="3">
        <v>180</v>
      </c>
      <c r="C111" s="3">
        <v>1300</v>
      </c>
      <c r="D111" s="3">
        <f t="shared" si="3"/>
        <v>16540</v>
      </c>
      <c r="F111" s="3">
        <v>190</v>
      </c>
      <c r="G111" s="3">
        <v>1300</v>
      </c>
      <c r="H111" s="3">
        <f t="shared" si="4"/>
        <v>17520</v>
      </c>
      <c r="M111" s="3">
        <v>220</v>
      </c>
      <c r="N111" s="3">
        <v>1000</v>
      </c>
      <c r="O111" s="3">
        <f t="shared" si="5"/>
        <v>18760</v>
      </c>
    </row>
    <row r="112" spans="1:15">
      <c r="A112" s="3">
        <v>109</v>
      </c>
      <c r="B112" s="3">
        <v>180</v>
      </c>
      <c r="C112" s="3">
        <v>1300</v>
      </c>
      <c r="D112" s="3">
        <f t="shared" si="3"/>
        <v>16720</v>
      </c>
      <c r="F112" s="3">
        <v>190</v>
      </c>
      <c r="G112" s="3">
        <v>1300</v>
      </c>
      <c r="H112" s="3">
        <f t="shared" si="4"/>
        <v>17710</v>
      </c>
      <c r="M112" s="3">
        <v>220</v>
      </c>
      <c r="N112" s="3">
        <v>1000</v>
      </c>
      <c r="O112" s="3">
        <f t="shared" si="5"/>
        <v>18980</v>
      </c>
    </row>
    <row r="113" spans="1:15">
      <c r="A113" s="3">
        <v>110</v>
      </c>
      <c r="B113" s="3">
        <v>180</v>
      </c>
      <c r="C113" s="3">
        <v>1300</v>
      </c>
      <c r="D113" s="3">
        <f t="shared" si="3"/>
        <v>16900</v>
      </c>
      <c r="F113" s="3">
        <v>190</v>
      </c>
      <c r="G113" s="3">
        <v>1300</v>
      </c>
      <c r="H113" s="3">
        <f t="shared" si="4"/>
        <v>17900</v>
      </c>
      <c r="M113" s="3">
        <v>220</v>
      </c>
      <c r="N113" s="3">
        <v>1000</v>
      </c>
      <c r="O113" s="3">
        <f t="shared" si="5"/>
        <v>19200</v>
      </c>
    </row>
    <row r="114" spans="1:15">
      <c r="A114" s="3">
        <v>111</v>
      </c>
      <c r="B114" s="3">
        <v>180</v>
      </c>
      <c r="C114" s="3">
        <v>1300</v>
      </c>
      <c r="D114" s="3">
        <f t="shared" si="3"/>
        <v>17080</v>
      </c>
      <c r="F114" s="3">
        <v>190</v>
      </c>
      <c r="G114" s="3">
        <v>1300</v>
      </c>
      <c r="H114" s="3">
        <f t="shared" si="4"/>
        <v>18090</v>
      </c>
      <c r="M114" s="3">
        <v>220</v>
      </c>
      <c r="N114" s="3">
        <v>1000</v>
      </c>
      <c r="O114" s="3">
        <f t="shared" si="5"/>
        <v>19420</v>
      </c>
    </row>
    <row r="115" spans="1:15">
      <c r="A115" s="3">
        <v>112</v>
      </c>
      <c r="B115" s="3">
        <v>180</v>
      </c>
      <c r="C115" s="3">
        <v>1300</v>
      </c>
      <c r="D115" s="3">
        <f t="shared" si="3"/>
        <v>17260</v>
      </c>
      <c r="F115" s="3">
        <v>190</v>
      </c>
      <c r="G115" s="3">
        <v>1300</v>
      </c>
      <c r="H115" s="3">
        <f t="shared" si="4"/>
        <v>18280</v>
      </c>
      <c r="M115" s="3">
        <v>220</v>
      </c>
      <c r="N115" s="3">
        <v>1000</v>
      </c>
      <c r="O115" s="3">
        <f t="shared" si="5"/>
        <v>19640</v>
      </c>
    </row>
    <row r="116" spans="1:15">
      <c r="A116" s="3">
        <v>113</v>
      </c>
      <c r="B116" s="3">
        <v>180</v>
      </c>
      <c r="C116" s="3">
        <v>1300</v>
      </c>
      <c r="D116" s="3">
        <f t="shared" si="3"/>
        <v>17440</v>
      </c>
      <c r="F116" s="3">
        <v>190</v>
      </c>
      <c r="G116" s="3">
        <v>1300</v>
      </c>
      <c r="H116" s="3">
        <f t="shared" si="4"/>
        <v>18470</v>
      </c>
      <c r="M116" s="3">
        <v>220</v>
      </c>
      <c r="N116" s="3">
        <v>1000</v>
      </c>
      <c r="O116" s="3">
        <f t="shared" si="5"/>
        <v>19860</v>
      </c>
    </row>
    <row r="117" spans="1:15">
      <c r="A117" s="3">
        <v>114</v>
      </c>
      <c r="B117" s="3">
        <v>180</v>
      </c>
      <c r="C117" s="3">
        <v>1300</v>
      </c>
      <c r="D117" s="3">
        <f t="shared" si="3"/>
        <v>17620</v>
      </c>
      <c r="F117" s="3">
        <v>190</v>
      </c>
      <c r="G117" s="3">
        <v>1300</v>
      </c>
      <c r="H117" s="3">
        <f t="shared" si="4"/>
        <v>18660</v>
      </c>
      <c r="M117" s="3">
        <v>220</v>
      </c>
      <c r="N117" s="3">
        <v>1000</v>
      </c>
      <c r="O117" s="3">
        <f t="shared" si="5"/>
        <v>20080</v>
      </c>
    </row>
    <row r="118" spans="1:15">
      <c r="A118" s="3">
        <v>115</v>
      </c>
      <c r="B118" s="3">
        <v>180</v>
      </c>
      <c r="C118" s="3">
        <v>1300</v>
      </c>
      <c r="D118" s="3">
        <f t="shared" si="3"/>
        <v>17800</v>
      </c>
      <c r="F118" s="3">
        <v>190</v>
      </c>
      <c r="G118" s="3">
        <v>1300</v>
      </c>
      <c r="H118" s="3">
        <f t="shared" si="4"/>
        <v>18850</v>
      </c>
      <c r="M118" s="3">
        <v>220</v>
      </c>
      <c r="N118" s="3">
        <v>1000</v>
      </c>
      <c r="O118" s="3">
        <f t="shared" si="5"/>
        <v>20300</v>
      </c>
    </row>
    <row r="119" spans="1:15">
      <c r="A119" s="3">
        <v>116</v>
      </c>
      <c r="B119" s="3">
        <v>180</v>
      </c>
      <c r="C119" s="3">
        <v>1300</v>
      </c>
      <c r="D119" s="3">
        <f t="shared" si="3"/>
        <v>17980</v>
      </c>
      <c r="F119" s="3">
        <v>190</v>
      </c>
      <c r="G119" s="3">
        <v>1300</v>
      </c>
      <c r="H119" s="3">
        <f t="shared" si="4"/>
        <v>19040</v>
      </c>
      <c r="M119" s="3">
        <v>220</v>
      </c>
      <c r="N119" s="3">
        <v>1000</v>
      </c>
      <c r="O119" s="3">
        <f t="shared" si="5"/>
        <v>20520</v>
      </c>
    </row>
    <row r="120" spans="1:15">
      <c r="A120" s="3">
        <v>117</v>
      </c>
      <c r="B120" s="3">
        <v>180</v>
      </c>
      <c r="C120" s="3">
        <v>1300</v>
      </c>
      <c r="D120" s="3">
        <f t="shared" si="3"/>
        <v>18160</v>
      </c>
      <c r="F120" s="3">
        <v>190</v>
      </c>
      <c r="G120" s="3">
        <v>1300</v>
      </c>
      <c r="H120" s="3">
        <f t="shared" si="4"/>
        <v>19230</v>
      </c>
      <c r="M120" s="3">
        <v>220</v>
      </c>
      <c r="N120" s="3">
        <v>1000</v>
      </c>
      <c r="O120" s="3">
        <f t="shared" si="5"/>
        <v>20740</v>
      </c>
    </row>
    <row r="121" spans="1:15">
      <c r="A121" s="3">
        <v>118</v>
      </c>
      <c r="B121" s="3">
        <v>180</v>
      </c>
      <c r="C121" s="3">
        <v>1300</v>
      </c>
      <c r="D121" s="3">
        <f t="shared" si="3"/>
        <v>18340</v>
      </c>
      <c r="F121" s="3">
        <v>190</v>
      </c>
      <c r="G121" s="3">
        <v>1300</v>
      </c>
      <c r="H121" s="3">
        <f t="shared" si="4"/>
        <v>19420</v>
      </c>
      <c r="M121" s="3">
        <v>220</v>
      </c>
      <c r="N121" s="3">
        <v>1000</v>
      </c>
      <c r="O121" s="3">
        <f t="shared" si="5"/>
        <v>20960</v>
      </c>
    </row>
    <row r="122" spans="1:15">
      <c r="A122" s="3">
        <v>119</v>
      </c>
      <c r="B122" s="3">
        <v>180</v>
      </c>
      <c r="C122" s="3">
        <v>1300</v>
      </c>
      <c r="D122" s="3">
        <f t="shared" si="3"/>
        <v>18520</v>
      </c>
      <c r="F122" s="3">
        <v>190</v>
      </c>
      <c r="G122" s="3">
        <v>1300</v>
      </c>
      <c r="H122" s="3">
        <f t="shared" si="4"/>
        <v>19610</v>
      </c>
      <c r="M122" s="3">
        <v>220</v>
      </c>
      <c r="N122" s="3">
        <v>1000</v>
      </c>
      <c r="O122" s="3">
        <f t="shared" si="5"/>
        <v>21180</v>
      </c>
    </row>
    <row r="123" spans="1:15">
      <c r="A123" s="3">
        <v>120</v>
      </c>
      <c r="B123" s="3">
        <v>180</v>
      </c>
      <c r="C123" s="3">
        <v>1300</v>
      </c>
      <c r="D123" s="3">
        <f t="shared" si="3"/>
        <v>18700</v>
      </c>
      <c r="F123" s="3">
        <v>190</v>
      </c>
      <c r="G123" s="3">
        <v>1300</v>
      </c>
      <c r="H123" s="3">
        <f t="shared" si="4"/>
        <v>19800</v>
      </c>
      <c r="M123" s="3">
        <v>220</v>
      </c>
      <c r="N123" s="3">
        <v>1000</v>
      </c>
      <c r="O123" s="3">
        <f t="shared" si="5"/>
        <v>21400</v>
      </c>
    </row>
    <row r="124" spans="1:15">
      <c r="A124" s="3">
        <v>121</v>
      </c>
      <c r="B124" s="3">
        <v>180</v>
      </c>
      <c r="C124" s="3">
        <v>1300</v>
      </c>
      <c r="D124" s="3">
        <f t="shared" si="3"/>
        <v>18880</v>
      </c>
      <c r="F124" s="3">
        <v>190</v>
      </c>
      <c r="G124" s="3">
        <v>1300</v>
      </c>
      <c r="H124" s="3">
        <f t="shared" si="4"/>
        <v>19990</v>
      </c>
      <c r="M124" s="3">
        <v>220</v>
      </c>
      <c r="N124" s="3">
        <v>1000</v>
      </c>
      <c r="O124" s="3">
        <f t="shared" si="5"/>
        <v>21620</v>
      </c>
    </row>
    <row r="125" spans="1:15">
      <c r="A125" s="3">
        <v>122</v>
      </c>
      <c r="B125" s="3">
        <v>180</v>
      </c>
      <c r="C125" s="3">
        <v>1300</v>
      </c>
      <c r="D125" s="3">
        <f t="shared" si="3"/>
        <v>19060</v>
      </c>
      <c r="F125" s="3">
        <v>190</v>
      </c>
      <c r="G125" s="3">
        <v>1300</v>
      </c>
      <c r="H125" s="3">
        <f t="shared" si="4"/>
        <v>20180</v>
      </c>
      <c r="M125" s="3">
        <v>220</v>
      </c>
      <c r="N125" s="3">
        <v>1000</v>
      </c>
      <c r="O125" s="3">
        <f t="shared" si="5"/>
        <v>21840</v>
      </c>
    </row>
    <row r="126" spans="1:15">
      <c r="A126" s="3">
        <v>123</v>
      </c>
      <c r="B126" s="3">
        <v>180</v>
      </c>
      <c r="C126" s="3">
        <v>1300</v>
      </c>
      <c r="D126" s="3">
        <f t="shared" si="3"/>
        <v>19240</v>
      </c>
      <c r="F126" s="3">
        <v>190</v>
      </c>
      <c r="G126" s="3">
        <v>1300</v>
      </c>
      <c r="H126" s="3">
        <f t="shared" si="4"/>
        <v>20370</v>
      </c>
      <c r="M126" s="3">
        <v>220</v>
      </c>
      <c r="N126" s="3">
        <v>1000</v>
      </c>
      <c r="O126" s="3">
        <f t="shared" si="5"/>
        <v>22060</v>
      </c>
    </row>
    <row r="127" spans="1:15">
      <c r="A127" s="3">
        <v>124</v>
      </c>
      <c r="B127" s="3">
        <v>180</v>
      </c>
      <c r="C127" s="3">
        <v>1300</v>
      </c>
      <c r="D127" s="3">
        <f t="shared" si="3"/>
        <v>19420</v>
      </c>
      <c r="F127" s="3">
        <v>190</v>
      </c>
      <c r="G127" s="3">
        <v>1300</v>
      </c>
      <c r="H127" s="3">
        <f t="shared" si="4"/>
        <v>20560</v>
      </c>
      <c r="M127" s="3">
        <v>220</v>
      </c>
      <c r="N127" s="3">
        <v>1000</v>
      </c>
      <c r="O127" s="3">
        <f t="shared" si="5"/>
        <v>22280</v>
      </c>
    </row>
    <row r="128" spans="1:15">
      <c r="A128" s="3">
        <v>125</v>
      </c>
      <c r="B128" s="3">
        <v>180</v>
      </c>
      <c r="C128" s="3">
        <v>1300</v>
      </c>
      <c r="D128" s="3">
        <f t="shared" si="3"/>
        <v>19600</v>
      </c>
      <c r="F128" s="3">
        <v>190</v>
      </c>
      <c r="G128" s="3">
        <v>1300</v>
      </c>
      <c r="H128" s="3">
        <f t="shared" si="4"/>
        <v>20750</v>
      </c>
      <c r="M128" s="3">
        <v>220</v>
      </c>
      <c r="N128" s="3">
        <v>1000</v>
      </c>
      <c r="O128" s="3">
        <f t="shared" si="5"/>
        <v>22500</v>
      </c>
    </row>
    <row r="129" spans="1:15">
      <c r="A129" s="3">
        <v>126</v>
      </c>
      <c r="B129" s="3">
        <v>180</v>
      </c>
      <c r="C129" s="3">
        <v>1300</v>
      </c>
      <c r="D129" s="3">
        <f t="shared" si="3"/>
        <v>19780</v>
      </c>
      <c r="F129" s="3">
        <v>190</v>
      </c>
      <c r="G129" s="3">
        <v>1300</v>
      </c>
      <c r="H129" s="3">
        <f t="shared" si="4"/>
        <v>20940</v>
      </c>
      <c r="M129" s="3">
        <v>220</v>
      </c>
      <c r="N129" s="3">
        <v>1000</v>
      </c>
      <c r="O129" s="3">
        <f t="shared" si="5"/>
        <v>22720</v>
      </c>
    </row>
    <row r="130" spans="1:15">
      <c r="A130" s="3">
        <v>127</v>
      </c>
      <c r="B130" s="3">
        <v>180</v>
      </c>
      <c r="C130" s="3">
        <v>1300</v>
      </c>
      <c r="D130" s="3">
        <f t="shared" si="3"/>
        <v>19960</v>
      </c>
      <c r="F130" s="3">
        <v>190</v>
      </c>
      <c r="G130" s="3">
        <v>1300</v>
      </c>
      <c r="H130" s="3">
        <f t="shared" si="4"/>
        <v>21130</v>
      </c>
      <c r="M130" s="3">
        <v>220</v>
      </c>
      <c r="N130" s="3">
        <v>1000</v>
      </c>
      <c r="O130" s="3">
        <f t="shared" si="5"/>
        <v>22940</v>
      </c>
    </row>
    <row r="131" spans="1:15">
      <c r="A131" s="3">
        <v>128</v>
      </c>
      <c r="B131" s="3">
        <v>180</v>
      </c>
      <c r="C131" s="3">
        <v>1300</v>
      </c>
      <c r="D131" s="3">
        <f t="shared" si="3"/>
        <v>20140</v>
      </c>
      <c r="F131" s="3">
        <v>190</v>
      </c>
      <c r="G131" s="3">
        <v>1300</v>
      </c>
      <c r="H131" s="3">
        <f t="shared" si="4"/>
        <v>21320</v>
      </c>
      <c r="M131" s="3">
        <v>220</v>
      </c>
      <c r="N131" s="3">
        <v>1000</v>
      </c>
      <c r="O131" s="3">
        <f t="shared" si="5"/>
        <v>23160</v>
      </c>
    </row>
    <row r="132" spans="1:15">
      <c r="A132" s="3">
        <v>129</v>
      </c>
      <c r="B132" s="3">
        <v>180</v>
      </c>
      <c r="C132" s="3">
        <v>1300</v>
      </c>
      <c r="D132" s="3">
        <f t="shared" si="3"/>
        <v>20320</v>
      </c>
      <c r="F132" s="3">
        <v>190</v>
      </c>
      <c r="G132" s="3">
        <v>1300</v>
      </c>
      <c r="H132" s="3">
        <f t="shared" si="4"/>
        <v>21510</v>
      </c>
      <c r="M132" s="3">
        <v>220</v>
      </c>
      <c r="N132" s="3">
        <v>1000</v>
      </c>
      <c r="O132" s="3">
        <f t="shared" si="5"/>
        <v>23380</v>
      </c>
    </row>
    <row r="133" spans="1:15">
      <c r="A133" s="3">
        <v>130</v>
      </c>
      <c r="B133" s="3">
        <v>180</v>
      </c>
      <c r="C133" s="3">
        <v>1300</v>
      </c>
      <c r="D133" s="3">
        <f t="shared" ref="D133:D196" si="6">D132+B133</f>
        <v>20500</v>
      </c>
      <c r="F133" s="3">
        <v>190</v>
      </c>
      <c r="G133" s="3">
        <v>1300</v>
      </c>
      <c r="H133" s="3">
        <f t="shared" ref="H133:H196" si="7">H132+F133</f>
        <v>21700</v>
      </c>
      <c r="M133" s="3">
        <v>220</v>
      </c>
      <c r="N133" s="3">
        <v>1000</v>
      </c>
      <c r="O133" s="3">
        <f t="shared" ref="O133:O196" si="8">M133+O132</f>
        <v>23600</v>
      </c>
    </row>
    <row r="134" spans="1:15">
      <c r="A134" s="3">
        <v>131</v>
      </c>
      <c r="B134" s="3">
        <v>180</v>
      </c>
      <c r="C134" s="3">
        <v>1300</v>
      </c>
      <c r="D134" s="3">
        <f t="shared" si="6"/>
        <v>20680</v>
      </c>
      <c r="F134" s="3">
        <v>190</v>
      </c>
      <c r="G134" s="3">
        <v>1300</v>
      </c>
      <c r="H134" s="3">
        <f t="shared" si="7"/>
        <v>21890</v>
      </c>
      <c r="M134" s="3">
        <v>220</v>
      </c>
      <c r="N134" s="3">
        <v>1000</v>
      </c>
      <c r="O134" s="3">
        <f t="shared" si="8"/>
        <v>23820</v>
      </c>
    </row>
    <row r="135" spans="1:15">
      <c r="A135" s="3">
        <v>132</v>
      </c>
      <c r="B135" s="3">
        <v>180</v>
      </c>
      <c r="C135" s="3">
        <v>1300</v>
      </c>
      <c r="D135" s="3">
        <f t="shared" si="6"/>
        <v>20860</v>
      </c>
      <c r="F135" s="3">
        <v>190</v>
      </c>
      <c r="G135" s="3">
        <v>1300</v>
      </c>
      <c r="H135" s="3">
        <f t="shared" si="7"/>
        <v>22080</v>
      </c>
      <c r="M135" s="3">
        <v>220</v>
      </c>
      <c r="N135" s="3">
        <v>1000</v>
      </c>
      <c r="O135" s="3">
        <f t="shared" si="8"/>
        <v>24040</v>
      </c>
    </row>
    <row r="136" spans="1:15">
      <c r="A136" s="3">
        <v>133</v>
      </c>
      <c r="B136" s="3">
        <v>180</v>
      </c>
      <c r="C136" s="3">
        <v>1300</v>
      </c>
      <c r="D136" s="3">
        <f t="shared" si="6"/>
        <v>21040</v>
      </c>
      <c r="F136" s="3">
        <v>190</v>
      </c>
      <c r="G136" s="3">
        <v>1300</v>
      </c>
      <c r="H136" s="3">
        <f t="shared" si="7"/>
        <v>22270</v>
      </c>
      <c r="M136" s="3">
        <v>220</v>
      </c>
      <c r="N136" s="3">
        <v>1000</v>
      </c>
      <c r="O136" s="3">
        <f t="shared" si="8"/>
        <v>24260</v>
      </c>
    </row>
    <row r="137" spans="1:15">
      <c r="A137" s="3">
        <v>134</v>
      </c>
      <c r="B137" s="3">
        <v>180</v>
      </c>
      <c r="C137" s="3">
        <v>1300</v>
      </c>
      <c r="D137" s="3">
        <f t="shared" si="6"/>
        <v>21220</v>
      </c>
      <c r="F137" s="3">
        <v>190</v>
      </c>
      <c r="G137" s="3">
        <v>1300</v>
      </c>
      <c r="H137" s="3">
        <f t="shared" si="7"/>
        <v>22460</v>
      </c>
      <c r="M137" s="3">
        <v>220</v>
      </c>
      <c r="N137" s="3">
        <v>1000</v>
      </c>
      <c r="O137" s="3">
        <f t="shared" si="8"/>
        <v>24480</v>
      </c>
    </row>
    <row r="138" spans="1:15">
      <c r="A138" s="3">
        <v>135</v>
      </c>
      <c r="B138" s="3">
        <v>180</v>
      </c>
      <c r="C138" s="3">
        <v>1300</v>
      </c>
      <c r="D138" s="3">
        <f t="shared" si="6"/>
        <v>21400</v>
      </c>
      <c r="F138" s="3">
        <v>190</v>
      </c>
      <c r="G138" s="3">
        <v>1300</v>
      </c>
      <c r="H138" s="3">
        <f t="shared" si="7"/>
        <v>22650</v>
      </c>
      <c r="M138" s="3">
        <v>220</v>
      </c>
      <c r="N138" s="3">
        <v>1000</v>
      </c>
      <c r="O138" s="3">
        <f t="shared" si="8"/>
        <v>24700</v>
      </c>
    </row>
    <row r="139" spans="1:15">
      <c r="A139" s="3">
        <v>136</v>
      </c>
      <c r="B139" s="3">
        <v>180</v>
      </c>
      <c r="C139" s="3">
        <v>1300</v>
      </c>
      <c r="D139" s="3">
        <f t="shared" si="6"/>
        <v>21580</v>
      </c>
      <c r="F139" s="3">
        <v>190</v>
      </c>
      <c r="G139" s="3">
        <v>1300</v>
      </c>
      <c r="H139" s="3">
        <f t="shared" si="7"/>
        <v>22840</v>
      </c>
      <c r="M139" s="3">
        <v>220</v>
      </c>
      <c r="N139" s="3">
        <v>1000</v>
      </c>
      <c r="O139" s="3">
        <f t="shared" si="8"/>
        <v>24920</v>
      </c>
    </row>
    <row r="140" spans="1:15">
      <c r="A140" s="3">
        <v>137</v>
      </c>
      <c r="B140" s="3">
        <v>180</v>
      </c>
      <c r="C140" s="3">
        <v>1300</v>
      </c>
      <c r="D140" s="3">
        <f t="shared" si="6"/>
        <v>21760</v>
      </c>
      <c r="F140" s="3">
        <v>190</v>
      </c>
      <c r="G140" s="3">
        <v>1300</v>
      </c>
      <c r="H140" s="3">
        <f t="shared" si="7"/>
        <v>23030</v>
      </c>
      <c r="M140" s="3">
        <v>220</v>
      </c>
      <c r="N140" s="3">
        <v>1000</v>
      </c>
      <c r="O140" s="3">
        <f t="shared" si="8"/>
        <v>25140</v>
      </c>
    </row>
    <row r="141" spans="1:15">
      <c r="A141" s="3">
        <v>138</v>
      </c>
      <c r="B141" s="3">
        <v>180</v>
      </c>
      <c r="C141" s="3">
        <v>1300</v>
      </c>
      <c r="D141" s="3">
        <f t="shared" si="6"/>
        <v>21940</v>
      </c>
      <c r="F141" s="3">
        <v>190</v>
      </c>
      <c r="G141" s="3">
        <v>1300</v>
      </c>
      <c r="H141" s="3">
        <f t="shared" si="7"/>
        <v>23220</v>
      </c>
      <c r="M141" s="3">
        <v>220</v>
      </c>
      <c r="N141" s="3">
        <v>1000</v>
      </c>
      <c r="O141" s="3">
        <f t="shared" si="8"/>
        <v>25360</v>
      </c>
    </row>
    <row r="142" spans="1:15">
      <c r="A142" s="3">
        <v>139</v>
      </c>
      <c r="B142" s="3">
        <v>180</v>
      </c>
      <c r="C142" s="3">
        <v>1300</v>
      </c>
      <c r="D142" s="3">
        <f t="shared" si="6"/>
        <v>22120</v>
      </c>
      <c r="F142" s="3">
        <v>190</v>
      </c>
      <c r="G142" s="3">
        <v>1300</v>
      </c>
      <c r="H142" s="3">
        <f t="shared" si="7"/>
        <v>23410</v>
      </c>
      <c r="M142" s="3">
        <v>220</v>
      </c>
      <c r="N142" s="3">
        <v>1000</v>
      </c>
      <c r="O142" s="3">
        <f t="shared" si="8"/>
        <v>25580</v>
      </c>
    </row>
    <row r="143" spans="1:15">
      <c r="A143" s="3">
        <v>140</v>
      </c>
      <c r="B143" s="3">
        <v>180</v>
      </c>
      <c r="C143" s="3">
        <v>1300</v>
      </c>
      <c r="D143" s="3">
        <f t="shared" si="6"/>
        <v>22300</v>
      </c>
      <c r="F143" s="3">
        <v>190</v>
      </c>
      <c r="G143" s="3">
        <v>1300</v>
      </c>
      <c r="H143" s="3">
        <f t="shared" si="7"/>
        <v>23600</v>
      </c>
      <c r="M143" s="3">
        <v>220</v>
      </c>
      <c r="N143" s="3">
        <v>1000</v>
      </c>
      <c r="O143" s="3">
        <f t="shared" si="8"/>
        <v>25800</v>
      </c>
    </row>
    <row r="144" spans="1:15">
      <c r="A144" s="3">
        <v>141</v>
      </c>
      <c r="B144" s="3">
        <v>180</v>
      </c>
      <c r="C144" s="3">
        <v>1300</v>
      </c>
      <c r="D144" s="3">
        <f t="shared" si="6"/>
        <v>22480</v>
      </c>
      <c r="F144" s="3">
        <v>190</v>
      </c>
      <c r="G144" s="3">
        <v>1300</v>
      </c>
      <c r="H144" s="3">
        <f t="shared" si="7"/>
        <v>23790</v>
      </c>
      <c r="M144" s="3">
        <v>220</v>
      </c>
      <c r="N144" s="3">
        <v>1000</v>
      </c>
      <c r="O144" s="3">
        <f t="shared" si="8"/>
        <v>26020</v>
      </c>
    </row>
    <row r="145" spans="1:15">
      <c r="A145" s="3">
        <v>142</v>
      </c>
      <c r="B145" s="3">
        <v>180</v>
      </c>
      <c r="C145" s="3">
        <v>1300</v>
      </c>
      <c r="D145" s="3">
        <f t="shared" si="6"/>
        <v>22660</v>
      </c>
      <c r="F145" s="3">
        <v>190</v>
      </c>
      <c r="G145" s="3">
        <v>1300</v>
      </c>
      <c r="H145" s="3">
        <f t="shared" si="7"/>
        <v>23980</v>
      </c>
      <c r="M145" s="3">
        <v>220</v>
      </c>
      <c r="N145" s="3">
        <v>1000</v>
      </c>
      <c r="O145" s="3">
        <f t="shared" si="8"/>
        <v>26240</v>
      </c>
    </row>
    <row r="146" spans="1:15">
      <c r="A146" s="3">
        <v>143</v>
      </c>
      <c r="B146" s="3">
        <v>180</v>
      </c>
      <c r="C146" s="3">
        <v>1300</v>
      </c>
      <c r="D146" s="3">
        <f t="shared" si="6"/>
        <v>22840</v>
      </c>
      <c r="F146" s="3">
        <v>190</v>
      </c>
      <c r="G146" s="3">
        <v>1300</v>
      </c>
      <c r="H146" s="3">
        <f t="shared" si="7"/>
        <v>24170</v>
      </c>
      <c r="M146" s="3">
        <v>220</v>
      </c>
      <c r="N146" s="3">
        <v>1000</v>
      </c>
      <c r="O146" s="3">
        <f t="shared" si="8"/>
        <v>26460</v>
      </c>
    </row>
    <row r="147" spans="1:15">
      <c r="A147" s="3">
        <v>144</v>
      </c>
      <c r="B147" s="3">
        <v>180</v>
      </c>
      <c r="C147" s="3">
        <v>1300</v>
      </c>
      <c r="D147" s="3">
        <f t="shared" si="6"/>
        <v>23020</v>
      </c>
      <c r="F147" s="3">
        <v>190</v>
      </c>
      <c r="G147" s="3">
        <v>1300</v>
      </c>
      <c r="H147" s="3">
        <f t="shared" si="7"/>
        <v>24360</v>
      </c>
      <c r="M147" s="3">
        <v>220</v>
      </c>
      <c r="N147" s="3">
        <v>1000</v>
      </c>
      <c r="O147" s="3">
        <f t="shared" si="8"/>
        <v>26680</v>
      </c>
    </row>
    <row r="148" spans="1:15">
      <c r="A148" s="3">
        <v>145</v>
      </c>
      <c r="B148" s="3">
        <v>180</v>
      </c>
      <c r="C148" s="3">
        <v>1300</v>
      </c>
      <c r="D148" s="3">
        <f t="shared" si="6"/>
        <v>23200</v>
      </c>
      <c r="F148" s="3">
        <v>190</v>
      </c>
      <c r="G148" s="3">
        <v>1300</v>
      </c>
      <c r="H148" s="3">
        <f t="shared" si="7"/>
        <v>24550</v>
      </c>
      <c r="M148" s="3">
        <v>220</v>
      </c>
      <c r="N148" s="3">
        <v>1000</v>
      </c>
      <c r="O148" s="3">
        <f t="shared" si="8"/>
        <v>26900</v>
      </c>
    </row>
    <row r="149" spans="1:15">
      <c r="A149" s="3">
        <v>146</v>
      </c>
      <c r="B149" s="3">
        <v>180</v>
      </c>
      <c r="C149" s="3">
        <v>1300</v>
      </c>
      <c r="D149" s="3">
        <f t="shared" si="6"/>
        <v>23380</v>
      </c>
      <c r="F149" s="3">
        <v>190</v>
      </c>
      <c r="G149" s="3">
        <v>1300</v>
      </c>
      <c r="H149" s="3">
        <f t="shared" si="7"/>
        <v>24740</v>
      </c>
      <c r="M149" s="3">
        <v>220</v>
      </c>
      <c r="N149" s="3">
        <v>1000</v>
      </c>
      <c r="O149" s="3">
        <f t="shared" si="8"/>
        <v>27120</v>
      </c>
    </row>
    <row r="150" spans="1:15">
      <c r="A150" s="3">
        <v>147</v>
      </c>
      <c r="B150" s="3">
        <v>180</v>
      </c>
      <c r="C150" s="3">
        <v>1300</v>
      </c>
      <c r="D150" s="3">
        <f t="shared" si="6"/>
        <v>23560</v>
      </c>
      <c r="F150" s="3">
        <v>190</v>
      </c>
      <c r="G150" s="3">
        <v>1300</v>
      </c>
      <c r="H150" s="3">
        <f t="shared" si="7"/>
        <v>24930</v>
      </c>
      <c r="M150" s="3">
        <v>220</v>
      </c>
      <c r="N150" s="3">
        <v>1000</v>
      </c>
      <c r="O150" s="3">
        <f t="shared" si="8"/>
        <v>27340</v>
      </c>
    </row>
    <row r="151" spans="1:15">
      <c r="A151" s="3">
        <v>148</v>
      </c>
      <c r="B151" s="3">
        <v>180</v>
      </c>
      <c r="C151" s="3">
        <v>1300</v>
      </c>
      <c r="D151" s="3">
        <f t="shared" si="6"/>
        <v>23740</v>
      </c>
      <c r="F151" s="3">
        <v>190</v>
      </c>
      <c r="G151" s="3">
        <v>1300</v>
      </c>
      <c r="H151" s="3">
        <f t="shared" si="7"/>
        <v>25120</v>
      </c>
      <c r="M151" s="3">
        <v>220</v>
      </c>
      <c r="N151" s="3">
        <v>1000</v>
      </c>
      <c r="O151" s="3">
        <f t="shared" si="8"/>
        <v>27560</v>
      </c>
    </row>
    <row r="152" spans="1:15">
      <c r="A152" s="3">
        <v>149</v>
      </c>
      <c r="B152" s="3">
        <v>180</v>
      </c>
      <c r="C152" s="3">
        <v>1300</v>
      </c>
      <c r="D152" s="3">
        <f t="shared" si="6"/>
        <v>23920</v>
      </c>
      <c r="F152" s="3">
        <v>190</v>
      </c>
      <c r="G152" s="3">
        <v>1300</v>
      </c>
      <c r="H152" s="3">
        <f t="shared" si="7"/>
        <v>25310</v>
      </c>
      <c r="M152" s="3">
        <v>220</v>
      </c>
      <c r="N152" s="3">
        <v>1000</v>
      </c>
      <c r="O152" s="3">
        <f t="shared" si="8"/>
        <v>27780</v>
      </c>
    </row>
    <row r="153" spans="1:15">
      <c r="A153" s="3">
        <v>150</v>
      </c>
      <c r="B153" s="3">
        <v>180</v>
      </c>
      <c r="C153" s="3">
        <v>1300</v>
      </c>
      <c r="D153" s="3">
        <f t="shared" si="6"/>
        <v>24100</v>
      </c>
      <c r="F153" s="3">
        <v>190</v>
      </c>
      <c r="G153" s="3">
        <v>1300</v>
      </c>
      <c r="H153" s="3">
        <f t="shared" si="7"/>
        <v>25500</v>
      </c>
      <c r="M153" s="3">
        <v>220</v>
      </c>
      <c r="N153" s="3">
        <v>1000</v>
      </c>
      <c r="O153" s="3">
        <f t="shared" si="8"/>
        <v>28000</v>
      </c>
    </row>
    <row r="154" spans="1:15">
      <c r="A154" s="3">
        <v>151</v>
      </c>
      <c r="B154" s="3">
        <v>180</v>
      </c>
      <c r="C154" s="3">
        <v>1300</v>
      </c>
      <c r="D154" s="3">
        <f t="shared" si="6"/>
        <v>24280</v>
      </c>
      <c r="F154" s="3">
        <v>190</v>
      </c>
      <c r="G154" s="3">
        <v>1300</v>
      </c>
      <c r="H154" s="3">
        <f t="shared" si="7"/>
        <v>25690</v>
      </c>
      <c r="M154" s="3">
        <v>220</v>
      </c>
      <c r="N154" s="3">
        <v>1000</v>
      </c>
      <c r="O154" s="3">
        <f t="shared" si="8"/>
        <v>28220</v>
      </c>
    </row>
    <row r="155" spans="1:15">
      <c r="A155" s="3">
        <v>152</v>
      </c>
      <c r="B155" s="3">
        <v>180</v>
      </c>
      <c r="C155" s="3">
        <v>1300</v>
      </c>
      <c r="D155" s="3">
        <f t="shared" si="6"/>
        <v>24460</v>
      </c>
      <c r="F155" s="3">
        <v>190</v>
      </c>
      <c r="G155" s="3">
        <v>1300</v>
      </c>
      <c r="H155" s="3">
        <f t="shared" si="7"/>
        <v>25880</v>
      </c>
      <c r="M155" s="3">
        <v>220</v>
      </c>
      <c r="N155" s="3">
        <v>1000</v>
      </c>
      <c r="O155" s="3">
        <f t="shared" si="8"/>
        <v>28440</v>
      </c>
    </row>
    <row r="156" spans="1:15">
      <c r="A156" s="3">
        <v>153</v>
      </c>
      <c r="B156" s="3">
        <v>180</v>
      </c>
      <c r="C156" s="3">
        <v>1300</v>
      </c>
      <c r="D156" s="3">
        <f t="shared" si="6"/>
        <v>24640</v>
      </c>
      <c r="F156" s="3">
        <v>190</v>
      </c>
      <c r="G156" s="3">
        <v>1300</v>
      </c>
      <c r="H156" s="3">
        <f t="shared" si="7"/>
        <v>26070</v>
      </c>
      <c r="M156" s="3">
        <v>220</v>
      </c>
      <c r="N156" s="3">
        <v>1000</v>
      </c>
      <c r="O156" s="3">
        <f t="shared" si="8"/>
        <v>28660</v>
      </c>
    </row>
    <row r="157" spans="1:15">
      <c r="A157" s="3">
        <v>154</v>
      </c>
      <c r="B157" s="3">
        <v>180</v>
      </c>
      <c r="C157" s="3">
        <v>1300</v>
      </c>
      <c r="D157" s="3">
        <f t="shared" si="6"/>
        <v>24820</v>
      </c>
      <c r="F157" s="3">
        <v>190</v>
      </c>
      <c r="G157" s="3">
        <v>1300</v>
      </c>
      <c r="H157" s="3">
        <f t="shared" si="7"/>
        <v>26260</v>
      </c>
      <c r="M157" s="3">
        <v>220</v>
      </c>
      <c r="N157" s="3">
        <v>1000</v>
      </c>
      <c r="O157" s="3">
        <f t="shared" si="8"/>
        <v>28880</v>
      </c>
    </row>
    <row r="158" spans="1:15">
      <c r="A158" s="3">
        <v>155</v>
      </c>
      <c r="B158" s="3">
        <v>180</v>
      </c>
      <c r="C158" s="3">
        <v>1300</v>
      </c>
      <c r="D158" s="3">
        <f t="shared" si="6"/>
        <v>25000</v>
      </c>
      <c r="F158" s="3">
        <v>190</v>
      </c>
      <c r="G158" s="3">
        <v>1300</v>
      </c>
      <c r="H158" s="3">
        <f t="shared" si="7"/>
        <v>26450</v>
      </c>
      <c r="M158" s="3">
        <v>220</v>
      </c>
      <c r="N158" s="3">
        <v>1000</v>
      </c>
      <c r="O158" s="3">
        <f t="shared" si="8"/>
        <v>29100</v>
      </c>
    </row>
    <row r="159" spans="1:15">
      <c r="A159" s="3">
        <v>156</v>
      </c>
      <c r="B159" s="3">
        <v>180</v>
      </c>
      <c r="C159" s="3">
        <v>1300</v>
      </c>
      <c r="D159" s="3">
        <f t="shared" si="6"/>
        <v>25180</v>
      </c>
      <c r="F159" s="3">
        <v>190</v>
      </c>
      <c r="G159" s="3">
        <v>1300</v>
      </c>
      <c r="H159" s="3">
        <f t="shared" si="7"/>
        <v>26640</v>
      </c>
      <c r="M159" s="3">
        <v>220</v>
      </c>
      <c r="N159" s="3">
        <v>1000</v>
      </c>
      <c r="O159" s="3">
        <f t="shared" si="8"/>
        <v>29320</v>
      </c>
    </row>
    <row r="160" spans="1:15">
      <c r="A160" s="3">
        <v>157</v>
      </c>
      <c r="B160" s="3">
        <v>180</v>
      </c>
      <c r="C160" s="3">
        <v>1300</v>
      </c>
      <c r="D160" s="3">
        <f t="shared" si="6"/>
        <v>25360</v>
      </c>
      <c r="F160" s="3">
        <v>190</v>
      </c>
      <c r="G160" s="3">
        <v>1300</v>
      </c>
      <c r="H160" s="3">
        <f t="shared" si="7"/>
        <v>26830</v>
      </c>
      <c r="M160" s="3">
        <v>220</v>
      </c>
      <c r="N160" s="3">
        <v>1000</v>
      </c>
      <c r="O160" s="3">
        <f t="shared" si="8"/>
        <v>29540</v>
      </c>
    </row>
    <row r="161" spans="1:15">
      <c r="A161" s="3">
        <v>158</v>
      </c>
      <c r="B161" s="3">
        <v>180</v>
      </c>
      <c r="C161" s="3">
        <v>1300</v>
      </c>
      <c r="D161" s="3">
        <f t="shared" si="6"/>
        <v>25540</v>
      </c>
      <c r="F161" s="3">
        <v>190</v>
      </c>
      <c r="G161" s="3">
        <v>1300</v>
      </c>
      <c r="H161" s="3">
        <f t="shared" si="7"/>
        <v>27020</v>
      </c>
      <c r="M161" s="3">
        <v>220</v>
      </c>
      <c r="N161" s="3">
        <v>1000</v>
      </c>
      <c r="O161" s="3">
        <f t="shared" si="8"/>
        <v>29760</v>
      </c>
    </row>
    <row r="162" spans="1:15">
      <c r="A162" s="3">
        <v>159</v>
      </c>
      <c r="B162" s="3">
        <v>180</v>
      </c>
      <c r="C162" s="3">
        <v>1300</v>
      </c>
      <c r="D162" s="3">
        <f t="shared" si="6"/>
        <v>25720</v>
      </c>
      <c r="F162" s="3">
        <v>190</v>
      </c>
      <c r="G162" s="3">
        <v>1300</v>
      </c>
      <c r="H162" s="3">
        <f t="shared" si="7"/>
        <v>27210</v>
      </c>
      <c r="M162" s="3">
        <v>220</v>
      </c>
      <c r="N162" s="3">
        <v>1000</v>
      </c>
      <c r="O162" s="3">
        <f t="shared" si="8"/>
        <v>29980</v>
      </c>
    </row>
    <row r="163" spans="1:15">
      <c r="A163" s="3">
        <v>160</v>
      </c>
      <c r="B163" s="3">
        <v>180</v>
      </c>
      <c r="C163" s="3">
        <v>1300</v>
      </c>
      <c r="D163" s="3">
        <f t="shared" si="6"/>
        <v>25900</v>
      </c>
      <c r="F163" s="3">
        <v>190</v>
      </c>
      <c r="G163" s="3">
        <v>1300</v>
      </c>
      <c r="H163" s="3">
        <f t="shared" si="7"/>
        <v>27400</v>
      </c>
      <c r="M163" s="3">
        <v>220</v>
      </c>
      <c r="N163" s="3">
        <v>1000</v>
      </c>
      <c r="O163" s="3">
        <f t="shared" si="8"/>
        <v>30200</v>
      </c>
    </row>
    <row r="164" spans="1:15">
      <c r="A164" s="3">
        <v>161</v>
      </c>
      <c r="B164" s="3">
        <v>180</v>
      </c>
      <c r="C164" s="3">
        <v>1300</v>
      </c>
      <c r="D164" s="3">
        <f t="shared" si="6"/>
        <v>26080</v>
      </c>
      <c r="F164" s="3">
        <v>190</v>
      </c>
      <c r="G164" s="3">
        <v>1300</v>
      </c>
      <c r="H164" s="3">
        <f t="shared" si="7"/>
        <v>27590</v>
      </c>
      <c r="M164" s="3">
        <v>220</v>
      </c>
      <c r="N164" s="3">
        <v>1000</v>
      </c>
      <c r="O164" s="3">
        <f t="shared" si="8"/>
        <v>30420</v>
      </c>
    </row>
    <row r="165" spans="1:15">
      <c r="A165" s="3">
        <v>162</v>
      </c>
      <c r="B165" s="3">
        <v>180</v>
      </c>
      <c r="C165" s="3">
        <v>1300</v>
      </c>
      <c r="D165" s="3">
        <f t="shared" si="6"/>
        <v>26260</v>
      </c>
      <c r="F165" s="3">
        <v>190</v>
      </c>
      <c r="G165" s="3">
        <v>1300</v>
      </c>
      <c r="H165" s="3">
        <f t="shared" si="7"/>
        <v>27780</v>
      </c>
      <c r="M165" s="3">
        <v>220</v>
      </c>
      <c r="N165" s="3">
        <v>1000</v>
      </c>
      <c r="O165" s="3">
        <f t="shared" si="8"/>
        <v>30640</v>
      </c>
    </row>
    <row r="166" spans="1:15">
      <c r="A166" s="3">
        <v>163</v>
      </c>
      <c r="B166" s="3">
        <v>180</v>
      </c>
      <c r="C166" s="3">
        <v>1300</v>
      </c>
      <c r="D166" s="3">
        <f t="shared" si="6"/>
        <v>26440</v>
      </c>
      <c r="F166" s="3">
        <v>190</v>
      </c>
      <c r="G166" s="3">
        <v>1300</v>
      </c>
      <c r="H166" s="3">
        <f t="shared" si="7"/>
        <v>27970</v>
      </c>
      <c r="M166" s="3">
        <v>220</v>
      </c>
      <c r="N166" s="3">
        <v>1000</v>
      </c>
      <c r="O166" s="3">
        <f t="shared" si="8"/>
        <v>30860</v>
      </c>
    </row>
    <row r="167" spans="1:15">
      <c r="A167" s="3">
        <v>164</v>
      </c>
      <c r="B167" s="3">
        <v>180</v>
      </c>
      <c r="C167" s="3">
        <v>1300</v>
      </c>
      <c r="D167" s="3">
        <f t="shared" si="6"/>
        <v>26620</v>
      </c>
      <c r="F167" s="3">
        <v>190</v>
      </c>
      <c r="G167" s="3">
        <v>1300</v>
      </c>
      <c r="H167" s="3">
        <f t="shared" si="7"/>
        <v>28160</v>
      </c>
      <c r="M167" s="3">
        <v>220</v>
      </c>
      <c r="N167" s="3">
        <v>1000</v>
      </c>
      <c r="O167" s="3">
        <f t="shared" si="8"/>
        <v>31080</v>
      </c>
    </row>
    <row r="168" spans="1:15">
      <c r="A168" s="3">
        <v>165</v>
      </c>
      <c r="B168" s="3">
        <v>180</v>
      </c>
      <c r="C168" s="3">
        <v>1300</v>
      </c>
      <c r="D168" s="3">
        <f t="shared" si="6"/>
        <v>26800</v>
      </c>
      <c r="F168" s="3">
        <v>190</v>
      </c>
      <c r="G168" s="3">
        <v>1300</v>
      </c>
      <c r="H168" s="3">
        <f t="shared" si="7"/>
        <v>28350</v>
      </c>
      <c r="M168" s="3">
        <v>220</v>
      </c>
      <c r="N168" s="3">
        <v>1000</v>
      </c>
      <c r="O168" s="3">
        <f t="shared" si="8"/>
        <v>31300</v>
      </c>
    </row>
    <row r="169" spans="1:15">
      <c r="A169" s="3">
        <v>166</v>
      </c>
      <c r="B169" s="3">
        <v>180</v>
      </c>
      <c r="C169" s="3">
        <v>1300</v>
      </c>
      <c r="D169" s="3">
        <f t="shared" si="6"/>
        <v>26980</v>
      </c>
      <c r="F169" s="3">
        <v>190</v>
      </c>
      <c r="G169" s="3">
        <v>1300</v>
      </c>
      <c r="H169" s="3">
        <f t="shared" si="7"/>
        <v>28540</v>
      </c>
      <c r="M169" s="3">
        <v>220</v>
      </c>
      <c r="N169" s="3">
        <v>1000</v>
      </c>
      <c r="O169" s="3">
        <f t="shared" si="8"/>
        <v>31520</v>
      </c>
    </row>
    <row r="170" spans="1:15">
      <c r="A170" s="3">
        <v>167</v>
      </c>
      <c r="B170" s="3">
        <v>180</v>
      </c>
      <c r="C170" s="3">
        <v>1300</v>
      </c>
      <c r="D170" s="3">
        <f t="shared" si="6"/>
        <v>27160</v>
      </c>
      <c r="F170" s="3">
        <v>190</v>
      </c>
      <c r="G170" s="3">
        <v>1300</v>
      </c>
      <c r="H170" s="3">
        <f t="shared" si="7"/>
        <v>28730</v>
      </c>
      <c r="M170" s="3">
        <v>220</v>
      </c>
      <c r="N170" s="3">
        <v>1000</v>
      </c>
      <c r="O170" s="3">
        <f t="shared" si="8"/>
        <v>31740</v>
      </c>
    </row>
    <row r="171" spans="1:15">
      <c r="A171" s="3">
        <v>168</v>
      </c>
      <c r="B171" s="3">
        <v>180</v>
      </c>
      <c r="C171" s="3">
        <v>1300</v>
      </c>
      <c r="D171" s="3">
        <f t="shared" si="6"/>
        <v>27340</v>
      </c>
      <c r="F171" s="3">
        <v>190</v>
      </c>
      <c r="G171" s="3">
        <v>1300</v>
      </c>
      <c r="H171" s="3">
        <f t="shared" si="7"/>
        <v>28920</v>
      </c>
      <c r="M171" s="3">
        <v>220</v>
      </c>
      <c r="N171" s="3">
        <v>1000</v>
      </c>
      <c r="O171" s="3">
        <f t="shared" si="8"/>
        <v>31960</v>
      </c>
    </row>
    <row r="172" spans="1:15">
      <c r="A172" s="3">
        <v>169</v>
      </c>
      <c r="B172" s="3">
        <v>180</v>
      </c>
      <c r="C172" s="3">
        <v>1300</v>
      </c>
      <c r="D172" s="3">
        <f t="shared" si="6"/>
        <v>27520</v>
      </c>
      <c r="F172" s="3">
        <v>190</v>
      </c>
      <c r="G172" s="3">
        <v>1300</v>
      </c>
      <c r="H172" s="3">
        <f t="shared" si="7"/>
        <v>29110</v>
      </c>
      <c r="M172" s="3">
        <v>220</v>
      </c>
      <c r="N172" s="3">
        <v>1000</v>
      </c>
      <c r="O172" s="3">
        <f t="shared" si="8"/>
        <v>32180</v>
      </c>
    </row>
    <row r="173" spans="1:15">
      <c r="A173" s="3">
        <v>170</v>
      </c>
      <c r="B173" s="3">
        <v>180</v>
      </c>
      <c r="C173" s="3">
        <v>1300</v>
      </c>
      <c r="D173" s="3">
        <f t="shared" si="6"/>
        <v>27700</v>
      </c>
      <c r="F173" s="3">
        <v>190</v>
      </c>
      <c r="G173" s="3">
        <v>1300</v>
      </c>
      <c r="H173" s="3">
        <f t="shared" si="7"/>
        <v>29300</v>
      </c>
      <c r="M173" s="3">
        <v>220</v>
      </c>
      <c r="N173" s="3">
        <v>1000</v>
      </c>
      <c r="O173" s="3">
        <f t="shared" si="8"/>
        <v>32400</v>
      </c>
    </row>
    <row r="174" spans="1:15">
      <c r="A174" s="3">
        <v>171</v>
      </c>
      <c r="B174" s="3">
        <v>180</v>
      </c>
      <c r="C174" s="3">
        <v>1300</v>
      </c>
      <c r="D174" s="3">
        <f t="shared" si="6"/>
        <v>27880</v>
      </c>
      <c r="F174" s="3">
        <v>190</v>
      </c>
      <c r="G174" s="3">
        <v>1300</v>
      </c>
      <c r="H174" s="3">
        <f t="shared" si="7"/>
        <v>29490</v>
      </c>
      <c r="M174" s="3">
        <v>220</v>
      </c>
      <c r="N174" s="3">
        <v>1000</v>
      </c>
      <c r="O174" s="3">
        <f t="shared" si="8"/>
        <v>32620</v>
      </c>
    </row>
    <row r="175" spans="1:15">
      <c r="A175" s="3">
        <v>172</v>
      </c>
      <c r="B175" s="3">
        <v>180</v>
      </c>
      <c r="C175" s="3">
        <v>1300</v>
      </c>
      <c r="D175" s="3">
        <f t="shared" si="6"/>
        <v>28060</v>
      </c>
      <c r="F175" s="3">
        <v>190</v>
      </c>
      <c r="G175" s="3">
        <v>1300</v>
      </c>
      <c r="H175" s="3">
        <f t="shared" si="7"/>
        <v>29680</v>
      </c>
      <c r="M175" s="3">
        <v>220</v>
      </c>
      <c r="N175" s="3">
        <v>1000</v>
      </c>
      <c r="O175" s="3">
        <f t="shared" si="8"/>
        <v>32840</v>
      </c>
    </row>
    <row r="176" spans="1:15">
      <c r="A176" s="3">
        <v>173</v>
      </c>
      <c r="B176" s="3">
        <v>180</v>
      </c>
      <c r="C176" s="3">
        <v>1300</v>
      </c>
      <c r="D176" s="3">
        <f t="shared" si="6"/>
        <v>28240</v>
      </c>
      <c r="F176" s="3">
        <v>190</v>
      </c>
      <c r="G176" s="3">
        <v>1300</v>
      </c>
      <c r="H176" s="3">
        <f t="shared" si="7"/>
        <v>29870</v>
      </c>
      <c r="M176" s="3">
        <v>220</v>
      </c>
      <c r="N176" s="3">
        <v>1000</v>
      </c>
      <c r="O176" s="3">
        <f t="shared" si="8"/>
        <v>33060</v>
      </c>
    </row>
    <row r="177" spans="1:15">
      <c r="A177" s="3">
        <v>174</v>
      </c>
      <c r="B177" s="3">
        <v>180</v>
      </c>
      <c r="C177" s="3">
        <v>1300</v>
      </c>
      <c r="D177" s="3">
        <f t="shared" si="6"/>
        <v>28420</v>
      </c>
      <c r="F177" s="3">
        <v>190</v>
      </c>
      <c r="G177" s="3">
        <v>1300</v>
      </c>
      <c r="H177" s="3">
        <f t="shared" si="7"/>
        <v>30060</v>
      </c>
      <c r="M177" s="3">
        <v>220</v>
      </c>
      <c r="N177" s="3">
        <v>1000</v>
      </c>
      <c r="O177" s="3">
        <f t="shared" si="8"/>
        <v>33280</v>
      </c>
    </row>
    <row r="178" spans="1:15">
      <c r="A178" s="3">
        <v>175</v>
      </c>
      <c r="B178" s="3">
        <v>180</v>
      </c>
      <c r="C178" s="3">
        <v>1300</v>
      </c>
      <c r="D178" s="3">
        <f t="shared" si="6"/>
        <v>28600</v>
      </c>
      <c r="F178" s="3">
        <v>190</v>
      </c>
      <c r="G178" s="3">
        <v>1300</v>
      </c>
      <c r="H178" s="3">
        <f t="shared" si="7"/>
        <v>30250</v>
      </c>
      <c r="M178" s="3">
        <v>220</v>
      </c>
      <c r="N178" s="3">
        <v>1000</v>
      </c>
      <c r="O178" s="3">
        <f t="shared" si="8"/>
        <v>33500</v>
      </c>
    </row>
    <row r="179" spans="1:15">
      <c r="A179" s="3">
        <v>176</v>
      </c>
      <c r="B179" s="3">
        <v>180</v>
      </c>
      <c r="C179" s="3">
        <v>1300</v>
      </c>
      <c r="D179" s="3">
        <f t="shared" si="6"/>
        <v>28780</v>
      </c>
      <c r="F179" s="3">
        <v>190</v>
      </c>
      <c r="G179" s="3">
        <v>1300</v>
      </c>
      <c r="H179" s="3">
        <f t="shared" si="7"/>
        <v>30440</v>
      </c>
      <c r="M179" s="3">
        <v>220</v>
      </c>
      <c r="N179" s="3">
        <v>1000</v>
      </c>
      <c r="O179" s="3">
        <f t="shared" si="8"/>
        <v>33720</v>
      </c>
    </row>
    <row r="180" spans="1:15">
      <c r="A180" s="3">
        <v>177</v>
      </c>
      <c r="B180" s="3">
        <v>180</v>
      </c>
      <c r="C180" s="3">
        <v>1300</v>
      </c>
      <c r="D180" s="3">
        <f t="shared" si="6"/>
        <v>28960</v>
      </c>
      <c r="F180" s="3">
        <v>190</v>
      </c>
      <c r="G180" s="3">
        <v>1300</v>
      </c>
      <c r="H180" s="3">
        <f t="shared" si="7"/>
        <v>30630</v>
      </c>
      <c r="M180" s="3">
        <v>220</v>
      </c>
      <c r="N180" s="3">
        <v>1000</v>
      </c>
      <c r="O180" s="3">
        <f t="shared" si="8"/>
        <v>33940</v>
      </c>
    </row>
    <row r="181" spans="1:15">
      <c r="A181" s="3">
        <v>178</v>
      </c>
      <c r="B181" s="3">
        <v>180</v>
      </c>
      <c r="C181" s="3">
        <v>1300</v>
      </c>
      <c r="D181" s="3">
        <f t="shared" si="6"/>
        <v>29140</v>
      </c>
      <c r="F181" s="3">
        <v>190</v>
      </c>
      <c r="G181" s="3">
        <v>1300</v>
      </c>
      <c r="H181" s="3">
        <f t="shared" si="7"/>
        <v>30820</v>
      </c>
      <c r="M181" s="3">
        <v>220</v>
      </c>
      <c r="N181" s="3">
        <v>1000</v>
      </c>
      <c r="O181" s="3">
        <f t="shared" si="8"/>
        <v>34160</v>
      </c>
    </row>
    <row r="182" spans="1:15">
      <c r="A182" s="3">
        <v>179</v>
      </c>
      <c r="B182" s="3">
        <v>180</v>
      </c>
      <c r="C182" s="3">
        <v>1300</v>
      </c>
      <c r="D182" s="3">
        <f t="shared" si="6"/>
        <v>29320</v>
      </c>
      <c r="F182" s="3">
        <v>190</v>
      </c>
      <c r="G182" s="3">
        <v>1300</v>
      </c>
      <c r="H182" s="3">
        <f t="shared" si="7"/>
        <v>31010</v>
      </c>
      <c r="M182" s="3">
        <v>220</v>
      </c>
      <c r="N182" s="3">
        <v>1000</v>
      </c>
      <c r="O182" s="3">
        <f t="shared" si="8"/>
        <v>34380</v>
      </c>
    </row>
    <row r="183" spans="1:15">
      <c r="A183" s="3">
        <v>180</v>
      </c>
      <c r="B183" s="3">
        <v>180</v>
      </c>
      <c r="C183" s="3">
        <v>1300</v>
      </c>
      <c r="D183" s="3">
        <f t="shared" si="6"/>
        <v>29500</v>
      </c>
      <c r="F183" s="3">
        <v>190</v>
      </c>
      <c r="G183" s="3">
        <v>1300</v>
      </c>
      <c r="H183" s="3">
        <f t="shared" si="7"/>
        <v>31200</v>
      </c>
      <c r="M183" s="3">
        <v>220</v>
      </c>
      <c r="N183" s="3">
        <v>1000</v>
      </c>
      <c r="O183" s="3">
        <f t="shared" si="8"/>
        <v>34600</v>
      </c>
    </row>
    <row r="184" spans="1:15">
      <c r="A184" s="3">
        <v>181</v>
      </c>
      <c r="B184" s="3">
        <v>180</v>
      </c>
      <c r="C184" s="3">
        <v>1300</v>
      </c>
      <c r="D184" s="3">
        <f t="shared" si="6"/>
        <v>29680</v>
      </c>
      <c r="F184" s="3">
        <v>190</v>
      </c>
      <c r="G184" s="3">
        <v>1300</v>
      </c>
      <c r="H184" s="3">
        <f t="shared" si="7"/>
        <v>31390</v>
      </c>
      <c r="M184" s="3">
        <v>220</v>
      </c>
      <c r="N184" s="3">
        <v>1000</v>
      </c>
      <c r="O184" s="3">
        <f t="shared" si="8"/>
        <v>34820</v>
      </c>
    </row>
    <row r="185" spans="1:15">
      <c r="A185" s="3">
        <v>182</v>
      </c>
      <c r="B185" s="3">
        <v>180</v>
      </c>
      <c r="C185" s="3">
        <v>1300</v>
      </c>
      <c r="D185" s="3">
        <f t="shared" si="6"/>
        <v>29860</v>
      </c>
      <c r="F185" s="3">
        <v>190</v>
      </c>
      <c r="G185" s="3">
        <v>1300</v>
      </c>
      <c r="H185" s="3">
        <f t="shared" si="7"/>
        <v>31580</v>
      </c>
      <c r="M185" s="3">
        <v>220</v>
      </c>
      <c r="N185" s="3">
        <v>1000</v>
      </c>
      <c r="O185" s="3">
        <f t="shared" si="8"/>
        <v>35040</v>
      </c>
    </row>
    <row r="186" spans="1:15">
      <c r="A186" s="3">
        <v>183</v>
      </c>
      <c r="B186" s="3">
        <v>180</v>
      </c>
      <c r="C186" s="3">
        <v>1300</v>
      </c>
      <c r="D186" s="3">
        <f t="shared" si="6"/>
        <v>30040</v>
      </c>
      <c r="F186" s="3">
        <v>190</v>
      </c>
      <c r="G186" s="3">
        <v>1300</v>
      </c>
      <c r="H186" s="3">
        <f t="shared" si="7"/>
        <v>31770</v>
      </c>
      <c r="M186" s="3">
        <v>220</v>
      </c>
      <c r="N186" s="3">
        <v>1000</v>
      </c>
      <c r="O186" s="3">
        <f t="shared" si="8"/>
        <v>35260</v>
      </c>
    </row>
    <row r="187" spans="1:15">
      <c r="A187" s="3">
        <v>184</v>
      </c>
      <c r="B187" s="3">
        <v>180</v>
      </c>
      <c r="C187" s="3">
        <v>1300</v>
      </c>
      <c r="D187" s="3">
        <f t="shared" si="6"/>
        <v>30220</v>
      </c>
      <c r="F187" s="3">
        <v>190</v>
      </c>
      <c r="G187" s="3">
        <v>1300</v>
      </c>
      <c r="H187" s="3">
        <f t="shared" si="7"/>
        <v>31960</v>
      </c>
      <c r="M187" s="3">
        <v>220</v>
      </c>
      <c r="N187" s="3">
        <v>1000</v>
      </c>
      <c r="O187" s="3">
        <f t="shared" si="8"/>
        <v>35480</v>
      </c>
    </row>
    <row r="188" spans="1:15">
      <c r="A188" s="3">
        <v>185</v>
      </c>
      <c r="B188" s="3">
        <v>180</v>
      </c>
      <c r="C188" s="3">
        <v>1300</v>
      </c>
      <c r="D188" s="3">
        <f t="shared" si="6"/>
        <v>30400</v>
      </c>
      <c r="F188" s="3">
        <v>190</v>
      </c>
      <c r="G188" s="3">
        <v>1300</v>
      </c>
      <c r="H188" s="3">
        <f t="shared" si="7"/>
        <v>32150</v>
      </c>
      <c r="M188" s="3">
        <v>220</v>
      </c>
      <c r="N188" s="3">
        <v>1000</v>
      </c>
      <c r="O188" s="3">
        <f t="shared" si="8"/>
        <v>35700</v>
      </c>
    </row>
    <row r="189" spans="1:15">
      <c r="A189" s="3">
        <v>186</v>
      </c>
      <c r="B189" s="3">
        <v>180</v>
      </c>
      <c r="C189" s="3">
        <v>1300</v>
      </c>
      <c r="D189" s="3">
        <f t="shared" si="6"/>
        <v>30580</v>
      </c>
      <c r="F189" s="3">
        <v>190</v>
      </c>
      <c r="G189" s="3">
        <v>1300</v>
      </c>
      <c r="H189" s="3">
        <f t="shared" si="7"/>
        <v>32340</v>
      </c>
      <c r="M189" s="3">
        <v>220</v>
      </c>
      <c r="N189" s="3">
        <v>1000</v>
      </c>
      <c r="O189" s="3">
        <f t="shared" si="8"/>
        <v>35920</v>
      </c>
    </row>
    <row r="190" spans="1:15">
      <c r="A190" s="3">
        <v>187</v>
      </c>
      <c r="B190" s="3">
        <v>180</v>
      </c>
      <c r="C190" s="3">
        <v>1300</v>
      </c>
      <c r="D190" s="3">
        <f t="shared" si="6"/>
        <v>30760</v>
      </c>
      <c r="F190" s="3">
        <v>190</v>
      </c>
      <c r="G190" s="3">
        <v>1300</v>
      </c>
      <c r="H190" s="3">
        <f t="shared" si="7"/>
        <v>32530</v>
      </c>
      <c r="M190" s="3">
        <v>220</v>
      </c>
      <c r="N190" s="3">
        <v>1000</v>
      </c>
      <c r="O190" s="3">
        <f t="shared" si="8"/>
        <v>36140</v>
      </c>
    </row>
    <row r="191" spans="1:15">
      <c r="A191" s="3">
        <v>188</v>
      </c>
      <c r="B191" s="3">
        <v>180</v>
      </c>
      <c r="C191" s="3">
        <v>1300</v>
      </c>
      <c r="D191" s="3">
        <f t="shared" si="6"/>
        <v>30940</v>
      </c>
      <c r="F191" s="3">
        <v>190</v>
      </c>
      <c r="G191" s="3">
        <v>1300</v>
      </c>
      <c r="H191" s="3">
        <f t="shared" si="7"/>
        <v>32720</v>
      </c>
      <c r="M191" s="3">
        <v>220</v>
      </c>
      <c r="N191" s="3">
        <v>1000</v>
      </c>
      <c r="O191" s="3">
        <f t="shared" si="8"/>
        <v>36360</v>
      </c>
    </row>
    <row r="192" spans="1:15">
      <c r="A192" s="3">
        <v>189</v>
      </c>
      <c r="B192" s="3">
        <v>180</v>
      </c>
      <c r="C192" s="3">
        <v>1300</v>
      </c>
      <c r="D192" s="3">
        <f t="shared" si="6"/>
        <v>31120</v>
      </c>
      <c r="F192" s="3">
        <v>190</v>
      </c>
      <c r="G192" s="3">
        <v>1300</v>
      </c>
      <c r="H192" s="3">
        <f t="shared" si="7"/>
        <v>32910</v>
      </c>
      <c r="M192" s="3">
        <v>220</v>
      </c>
      <c r="N192" s="3">
        <v>1000</v>
      </c>
      <c r="O192" s="3">
        <f t="shared" si="8"/>
        <v>36580</v>
      </c>
    </row>
    <row r="193" spans="1:15">
      <c r="A193" s="3">
        <v>190</v>
      </c>
      <c r="B193" s="3">
        <v>180</v>
      </c>
      <c r="C193" s="3">
        <v>1300</v>
      </c>
      <c r="D193" s="3">
        <f t="shared" si="6"/>
        <v>31300</v>
      </c>
      <c r="F193" s="3">
        <v>190</v>
      </c>
      <c r="G193" s="3">
        <v>1300</v>
      </c>
      <c r="H193" s="3">
        <f t="shared" si="7"/>
        <v>33100</v>
      </c>
      <c r="M193" s="3">
        <v>220</v>
      </c>
      <c r="N193" s="3">
        <v>1000</v>
      </c>
      <c r="O193" s="3">
        <f t="shared" si="8"/>
        <v>36800</v>
      </c>
    </row>
    <row r="194" spans="1:15">
      <c r="A194" s="3">
        <v>191</v>
      </c>
      <c r="B194" s="3">
        <v>180</v>
      </c>
      <c r="C194" s="3">
        <v>1300</v>
      </c>
      <c r="D194" s="3">
        <f t="shared" si="6"/>
        <v>31480</v>
      </c>
      <c r="F194" s="3">
        <v>190</v>
      </c>
      <c r="G194" s="3">
        <v>1300</v>
      </c>
      <c r="H194" s="3">
        <f t="shared" si="7"/>
        <v>33290</v>
      </c>
      <c r="M194" s="3">
        <v>220</v>
      </c>
      <c r="N194" s="3">
        <v>1000</v>
      </c>
      <c r="O194" s="3">
        <f t="shared" si="8"/>
        <v>37020</v>
      </c>
    </row>
    <row r="195" spans="1:15">
      <c r="A195" s="3">
        <v>192</v>
      </c>
      <c r="B195" s="3">
        <v>180</v>
      </c>
      <c r="C195" s="3">
        <v>1300</v>
      </c>
      <c r="D195" s="3">
        <f t="shared" si="6"/>
        <v>31660</v>
      </c>
      <c r="F195" s="3">
        <v>190</v>
      </c>
      <c r="G195" s="3">
        <v>1300</v>
      </c>
      <c r="H195" s="3">
        <f t="shared" si="7"/>
        <v>33480</v>
      </c>
      <c r="M195" s="3">
        <v>220</v>
      </c>
      <c r="N195" s="3">
        <v>1000</v>
      </c>
      <c r="O195" s="3">
        <f t="shared" si="8"/>
        <v>37240</v>
      </c>
    </row>
    <row r="196" spans="1:15">
      <c r="A196" s="3">
        <v>193</v>
      </c>
      <c r="B196" s="3">
        <v>180</v>
      </c>
      <c r="C196" s="3">
        <v>1300</v>
      </c>
      <c r="D196" s="3">
        <f t="shared" si="6"/>
        <v>31840</v>
      </c>
      <c r="F196" s="3">
        <v>190</v>
      </c>
      <c r="G196" s="3">
        <v>1300</v>
      </c>
      <c r="H196" s="3">
        <f t="shared" si="7"/>
        <v>33670</v>
      </c>
      <c r="M196" s="3">
        <v>220</v>
      </c>
      <c r="N196" s="3">
        <v>1000</v>
      </c>
      <c r="O196" s="3">
        <f t="shared" si="8"/>
        <v>37460</v>
      </c>
    </row>
    <row r="197" spans="1:15">
      <c r="A197" s="3">
        <v>194</v>
      </c>
      <c r="B197" s="3">
        <v>180</v>
      </c>
      <c r="C197" s="3">
        <v>1300</v>
      </c>
      <c r="D197" s="3">
        <f t="shared" ref="D197:D253" si="9">D196+B197</f>
        <v>32020</v>
      </c>
      <c r="F197" s="3">
        <v>190</v>
      </c>
      <c r="G197" s="3">
        <v>1300</v>
      </c>
      <c r="H197" s="3">
        <f t="shared" ref="H197:H253" si="10">H196+F197</f>
        <v>33860</v>
      </c>
      <c r="M197" s="3">
        <v>220</v>
      </c>
      <c r="N197" s="3">
        <v>1000</v>
      </c>
      <c r="O197" s="3">
        <f t="shared" ref="O197:O253" si="11">M197+O196</f>
        <v>37680</v>
      </c>
    </row>
    <row r="198" spans="1:15">
      <c r="A198" s="3">
        <v>195</v>
      </c>
      <c r="B198" s="3">
        <v>180</v>
      </c>
      <c r="C198" s="3">
        <v>1300</v>
      </c>
      <c r="D198" s="3">
        <f t="shared" si="9"/>
        <v>32200</v>
      </c>
      <c r="F198" s="3">
        <v>190</v>
      </c>
      <c r="G198" s="3">
        <v>1300</v>
      </c>
      <c r="H198" s="3">
        <f t="shared" si="10"/>
        <v>34050</v>
      </c>
      <c r="M198" s="3">
        <v>220</v>
      </c>
      <c r="N198" s="3">
        <v>1000</v>
      </c>
      <c r="O198" s="3">
        <f t="shared" si="11"/>
        <v>37900</v>
      </c>
    </row>
    <row r="199" spans="1:15">
      <c r="A199" s="3">
        <v>196</v>
      </c>
      <c r="B199" s="3">
        <v>180</v>
      </c>
      <c r="C199" s="3">
        <v>1300</v>
      </c>
      <c r="D199" s="3">
        <f t="shared" si="9"/>
        <v>32380</v>
      </c>
      <c r="F199" s="3">
        <v>190</v>
      </c>
      <c r="G199" s="3">
        <v>1300</v>
      </c>
      <c r="H199" s="3">
        <f t="shared" si="10"/>
        <v>34240</v>
      </c>
      <c r="M199" s="3">
        <v>220</v>
      </c>
      <c r="N199" s="3">
        <v>1000</v>
      </c>
      <c r="O199" s="3">
        <f t="shared" si="11"/>
        <v>38120</v>
      </c>
    </row>
    <row r="200" spans="1:15">
      <c r="A200" s="3">
        <v>197</v>
      </c>
      <c r="B200" s="3">
        <v>180</v>
      </c>
      <c r="C200" s="3">
        <v>1300</v>
      </c>
      <c r="D200" s="3">
        <f t="shared" si="9"/>
        <v>32560</v>
      </c>
      <c r="F200" s="3">
        <v>190</v>
      </c>
      <c r="G200" s="3">
        <v>1300</v>
      </c>
      <c r="H200" s="3">
        <f t="shared" si="10"/>
        <v>34430</v>
      </c>
      <c r="M200" s="3">
        <v>220</v>
      </c>
      <c r="N200" s="3">
        <v>1000</v>
      </c>
      <c r="O200" s="3">
        <f t="shared" si="11"/>
        <v>38340</v>
      </c>
    </row>
    <row r="201" spans="1:15">
      <c r="A201" s="3">
        <v>198</v>
      </c>
      <c r="B201" s="3">
        <v>180</v>
      </c>
      <c r="C201" s="3">
        <v>1300</v>
      </c>
      <c r="D201" s="3">
        <f t="shared" si="9"/>
        <v>32740</v>
      </c>
      <c r="F201" s="3">
        <v>190</v>
      </c>
      <c r="G201" s="3">
        <v>1300</v>
      </c>
      <c r="H201" s="3">
        <f t="shared" si="10"/>
        <v>34620</v>
      </c>
      <c r="M201" s="3">
        <v>220</v>
      </c>
      <c r="N201" s="3">
        <v>1000</v>
      </c>
      <c r="O201" s="3">
        <f t="shared" si="11"/>
        <v>38560</v>
      </c>
    </row>
    <row r="202" spans="1:15">
      <c r="A202" s="3">
        <v>199</v>
      </c>
      <c r="B202" s="3">
        <v>180</v>
      </c>
      <c r="C202" s="3">
        <v>1300</v>
      </c>
      <c r="D202" s="3">
        <f t="shared" si="9"/>
        <v>32920</v>
      </c>
      <c r="F202" s="3">
        <v>190</v>
      </c>
      <c r="G202" s="3">
        <v>1300</v>
      </c>
      <c r="H202" s="3">
        <f t="shared" si="10"/>
        <v>34810</v>
      </c>
      <c r="M202" s="3">
        <v>220</v>
      </c>
      <c r="N202" s="3">
        <v>1000</v>
      </c>
      <c r="O202" s="3">
        <f t="shared" si="11"/>
        <v>38780</v>
      </c>
    </row>
    <row r="203" spans="1:15">
      <c r="A203" s="3">
        <v>200</v>
      </c>
      <c r="B203" s="3">
        <v>180</v>
      </c>
      <c r="C203" s="3">
        <v>1300</v>
      </c>
      <c r="D203" s="3">
        <f t="shared" si="9"/>
        <v>33100</v>
      </c>
      <c r="F203" s="3">
        <v>190</v>
      </c>
      <c r="G203" s="3">
        <v>1300</v>
      </c>
      <c r="H203" s="3">
        <f t="shared" si="10"/>
        <v>35000</v>
      </c>
      <c r="M203" s="3">
        <v>220</v>
      </c>
      <c r="N203" s="3">
        <v>1000</v>
      </c>
      <c r="O203" s="3">
        <f t="shared" si="11"/>
        <v>39000</v>
      </c>
    </row>
    <row r="204" spans="1:15">
      <c r="A204" s="3">
        <v>201</v>
      </c>
      <c r="B204" s="3">
        <v>180</v>
      </c>
      <c r="C204" s="3">
        <v>1300</v>
      </c>
      <c r="D204" s="3">
        <f t="shared" si="9"/>
        <v>33280</v>
      </c>
      <c r="F204" s="3">
        <v>190</v>
      </c>
      <c r="G204" s="3">
        <v>1300</v>
      </c>
      <c r="H204" s="3">
        <f t="shared" si="10"/>
        <v>35190</v>
      </c>
      <c r="M204" s="3">
        <v>220</v>
      </c>
      <c r="N204" s="3">
        <v>1000</v>
      </c>
      <c r="O204" s="3">
        <f t="shared" si="11"/>
        <v>39220</v>
      </c>
    </row>
    <row r="205" spans="1:15">
      <c r="A205" s="3">
        <v>202</v>
      </c>
      <c r="B205" s="3">
        <v>180</v>
      </c>
      <c r="C205" s="3">
        <v>1300</v>
      </c>
      <c r="D205" s="3">
        <f t="shared" si="9"/>
        <v>33460</v>
      </c>
      <c r="F205" s="3">
        <v>190</v>
      </c>
      <c r="G205" s="3">
        <v>1300</v>
      </c>
      <c r="H205" s="3">
        <f t="shared" si="10"/>
        <v>35380</v>
      </c>
      <c r="M205" s="3">
        <v>220</v>
      </c>
      <c r="N205" s="3">
        <v>1000</v>
      </c>
      <c r="O205" s="3">
        <f t="shared" si="11"/>
        <v>39440</v>
      </c>
    </row>
    <row r="206" spans="1:15">
      <c r="A206" s="3">
        <v>203</v>
      </c>
      <c r="B206" s="3">
        <v>180</v>
      </c>
      <c r="C206" s="3">
        <v>1300</v>
      </c>
      <c r="D206" s="3">
        <f t="shared" si="9"/>
        <v>33640</v>
      </c>
      <c r="F206" s="3">
        <v>190</v>
      </c>
      <c r="G206" s="3">
        <v>1300</v>
      </c>
      <c r="H206" s="3">
        <f t="shared" si="10"/>
        <v>35570</v>
      </c>
      <c r="M206" s="3">
        <v>220</v>
      </c>
      <c r="N206" s="3">
        <v>1000</v>
      </c>
      <c r="O206" s="3">
        <f t="shared" si="11"/>
        <v>39660</v>
      </c>
    </row>
    <row r="207" spans="1:15">
      <c r="A207" s="3">
        <v>204</v>
      </c>
      <c r="B207" s="3">
        <v>180</v>
      </c>
      <c r="C207" s="3">
        <v>1300</v>
      </c>
      <c r="D207" s="3">
        <f t="shared" si="9"/>
        <v>33820</v>
      </c>
      <c r="F207" s="3">
        <v>190</v>
      </c>
      <c r="G207" s="3">
        <v>1300</v>
      </c>
      <c r="H207" s="3">
        <f t="shared" si="10"/>
        <v>35760</v>
      </c>
      <c r="M207" s="3">
        <v>220</v>
      </c>
      <c r="N207" s="3">
        <v>1000</v>
      </c>
      <c r="O207" s="3">
        <f t="shared" si="11"/>
        <v>39880</v>
      </c>
    </row>
    <row r="208" spans="1:15">
      <c r="A208" s="3">
        <v>205</v>
      </c>
      <c r="B208" s="3">
        <v>180</v>
      </c>
      <c r="C208" s="3">
        <v>1300</v>
      </c>
      <c r="D208" s="3">
        <f t="shared" si="9"/>
        <v>34000</v>
      </c>
      <c r="F208" s="3">
        <v>190</v>
      </c>
      <c r="G208" s="3">
        <v>1300</v>
      </c>
      <c r="H208" s="3">
        <f t="shared" si="10"/>
        <v>35950</v>
      </c>
      <c r="M208" s="3">
        <v>220</v>
      </c>
      <c r="N208" s="3">
        <v>1000</v>
      </c>
      <c r="O208" s="3">
        <f t="shared" si="11"/>
        <v>40100</v>
      </c>
    </row>
    <row r="209" spans="1:15">
      <c r="A209" s="3">
        <v>206</v>
      </c>
      <c r="B209" s="3">
        <v>180</v>
      </c>
      <c r="C209" s="3">
        <v>1300</v>
      </c>
      <c r="D209" s="3">
        <f t="shared" si="9"/>
        <v>34180</v>
      </c>
      <c r="F209" s="3">
        <v>190</v>
      </c>
      <c r="G209" s="3">
        <v>1300</v>
      </c>
      <c r="H209" s="3">
        <f t="shared" si="10"/>
        <v>36140</v>
      </c>
      <c r="M209" s="3">
        <v>220</v>
      </c>
      <c r="N209" s="3">
        <v>1000</v>
      </c>
      <c r="O209" s="3">
        <f t="shared" si="11"/>
        <v>40320</v>
      </c>
    </row>
    <row r="210" spans="1:15">
      <c r="A210" s="3">
        <v>207</v>
      </c>
      <c r="B210" s="3">
        <v>180</v>
      </c>
      <c r="C210" s="3">
        <v>1300</v>
      </c>
      <c r="D210" s="3">
        <f t="shared" si="9"/>
        <v>34360</v>
      </c>
      <c r="F210" s="3">
        <v>190</v>
      </c>
      <c r="G210" s="3">
        <v>1300</v>
      </c>
      <c r="H210" s="3">
        <f t="shared" si="10"/>
        <v>36330</v>
      </c>
      <c r="M210" s="3">
        <v>220</v>
      </c>
      <c r="N210" s="3">
        <v>1000</v>
      </c>
      <c r="O210" s="3">
        <f t="shared" si="11"/>
        <v>40540</v>
      </c>
    </row>
    <row r="211" spans="1:15">
      <c r="A211" s="3">
        <v>208</v>
      </c>
      <c r="B211" s="3">
        <v>180</v>
      </c>
      <c r="C211" s="3">
        <v>1300</v>
      </c>
      <c r="D211" s="3">
        <f t="shared" si="9"/>
        <v>34540</v>
      </c>
      <c r="F211" s="3">
        <v>190</v>
      </c>
      <c r="G211" s="3">
        <v>1300</v>
      </c>
      <c r="H211" s="3">
        <f t="shared" si="10"/>
        <v>36520</v>
      </c>
      <c r="M211" s="3">
        <v>220</v>
      </c>
      <c r="N211" s="3">
        <v>1000</v>
      </c>
      <c r="O211" s="3">
        <f t="shared" si="11"/>
        <v>40760</v>
      </c>
    </row>
    <row r="212" spans="1:15">
      <c r="A212" s="3">
        <v>209</v>
      </c>
      <c r="B212" s="3">
        <v>180</v>
      </c>
      <c r="C212" s="3">
        <v>1300</v>
      </c>
      <c r="D212" s="3">
        <f t="shared" si="9"/>
        <v>34720</v>
      </c>
      <c r="F212" s="3">
        <v>190</v>
      </c>
      <c r="G212" s="3">
        <v>1300</v>
      </c>
      <c r="H212" s="3">
        <f t="shared" si="10"/>
        <v>36710</v>
      </c>
      <c r="M212" s="3">
        <v>220</v>
      </c>
      <c r="N212" s="3">
        <v>1000</v>
      </c>
      <c r="O212" s="3">
        <f t="shared" si="11"/>
        <v>40980</v>
      </c>
    </row>
    <row r="213" spans="1:15">
      <c r="A213" s="3">
        <v>210</v>
      </c>
      <c r="B213" s="3">
        <v>180</v>
      </c>
      <c r="C213" s="3">
        <v>1300</v>
      </c>
      <c r="D213" s="3">
        <f t="shared" si="9"/>
        <v>34900</v>
      </c>
      <c r="F213" s="3">
        <v>190</v>
      </c>
      <c r="G213" s="3">
        <v>1300</v>
      </c>
      <c r="H213" s="3">
        <f t="shared" si="10"/>
        <v>36900</v>
      </c>
      <c r="M213" s="3">
        <v>220</v>
      </c>
      <c r="N213" s="3">
        <v>1000</v>
      </c>
      <c r="O213" s="3">
        <f t="shared" si="11"/>
        <v>41200</v>
      </c>
    </row>
    <row r="214" spans="1:15">
      <c r="A214" s="3">
        <v>211</v>
      </c>
      <c r="B214" s="3">
        <v>180</v>
      </c>
      <c r="C214" s="3">
        <v>1300</v>
      </c>
      <c r="D214" s="3">
        <f t="shared" si="9"/>
        <v>35080</v>
      </c>
      <c r="F214" s="3">
        <v>190</v>
      </c>
      <c r="G214" s="3">
        <v>1300</v>
      </c>
      <c r="H214" s="3">
        <f t="shared" si="10"/>
        <v>37090</v>
      </c>
      <c r="M214" s="3">
        <v>220</v>
      </c>
      <c r="N214" s="3">
        <v>1000</v>
      </c>
      <c r="O214" s="3">
        <f t="shared" si="11"/>
        <v>41420</v>
      </c>
    </row>
    <row r="215" spans="1:15">
      <c r="A215" s="3">
        <v>212</v>
      </c>
      <c r="B215" s="3">
        <v>180</v>
      </c>
      <c r="C215" s="3">
        <v>1300</v>
      </c>
      <c r="D215" s="3">
        <f t="shared" si="9"/>
        <v>35260</v>
      </c>
      <c r="F215" s="3">
        <v>190</v>
      </c>
      <c r="G215" s="3">
        <v>1300</v>
      </c>
      <c r="H215" s="3">
        <f t="shared" si="10"/>
        <v>37280</v>
      </c>
      <c r="M215" s="3">
        <v>220</v>
      </c>
      <c r="N215" s="3">
        <v>1000</v>
      </c>
      <c r="O215" s="3">
        <f t="shared" si="11"/>
        <v>41640</v>
      </c>
    </row>
    <row r="216" spans="1:15">
      <c r="A216" s="3">
        <v>213</v>
      </c>
      <c r="B216" s="3">
        <v>180</v>
      </c>
      <c r="C216" s="3">
        <v>1300</v>
      </c>
      <c r="D216" s="3">
        <f t="shared" si="9"/>
        <v>35440</v>
      </c>
      <c r="F216" s="3">
        <v>190</v>
      </c>
      <c r="G216" s="3">
        <v>1300</v>
      </c>
      <c r="H216" s="3">
        <f t="shared" si="10"/>
        <v>37470</v>
      </c>
      <c r="M216" s="3">
        <v>220</v>
      </c>
      <c r="N216" s="3">
        <v>1000</v>
      </c>
      <c r="O216" s="3">
        <f t="shared" si="11"/>
        <v>41860</v>
      </c>
    </row>
    <row r="217" spans="1:15">
      <c r="A217" s="3">
        <v>214</v>
      </c>
      <c r="B217" s="3">
        <v>180</v>
      </c>
      <c r="C217" s="3">
        <v>1300</v>
      </c>
      <c r="D217" s="3">
        <f t="shared" si="9"/>
        <v>35620</v>
      </c>
      <c r="F217" s="3">
        <v>190</v>
      </c>
      <c r="G217" s="3">
        <v>1300</v>
      </c>
      <c r="H217" s="3">
        <f t="shared" si="10"/>
        <v>37660</v>
      </c>
      <c r="M217" s="3">
        <v>220</v>
      </c>
      <c r="N217" s="3">
        <v>1000</v>
      </c>
      <c r="O217" s="3">
        <f t="shared" si="11"/>
        <v>42080</v>
      </c>
    </row>
    <row r="218" spans="1:15">
      <c r="A218" s="3">
        <v>215</v>
      </c>
      <c r="B218" s="3">
        <v>180</v>
      </c>
      <c r="C218" s="3">
        <v>1300</v>
      </c>
      <c r="D218" s="3">
        <f t="shared" si="9"/>
        <v>35800</v>
      </c>
      <c r="F218" s="3">
        <v>190</v>
      </c>
      <c r="G218" s="3">
        <v>1300</v>
      </c>
      <c r="H218" s="3">
        <f t="shared" si="10"/>
        <v>37850</v>
      </c>
      <c r="M218" s="3">
        <v>220</v>
      </c>
      <c r="N218" s="3">
        <v>1000</v>
      </c>
      <c r="O218" s="3">
        <f t="shared" si="11"/>
        <v>42300</v>
      </c>
    </row>
    <row r="219" spans="1:15">
      <c r="A219" s="3">
        <v>216</v>
      </c>
      <c r="B219" s="3">
        <v>180</v>
      </c>
      <c r="C219" s="3">
        <v>1300</v>
      </c>
      <c r="D219" s="3">
        <f t="shared" si="9"/>
        <v>35980</v>
      </c>
      <c r="F219" s="3">
        <v>190</v>
      </c>
      <c r="G219" s="3">
        <v>1300</v>
      </c>
      <c r="H219" s="3">
        <f t="shared" si="10"/>
        <v>38040</v>
      </c>
      <c r="M219" s="3">
        <v>220</v>
      </c>
      <c r="N219" s="3">
        <v>1000</v>
      </c>
      <c r="O219" s="3">
        <f t="shared" si="11"/>
        <v>42520</v>
      </c>
    </row>
    <row r="220" spans="1:15">
      <c r="A220" s="3">
        <v>217</v>
      </c>
      <c r="B220" s="3">
        <v>180</v>
      </c>
      <c r="C220" s="3">
        <v>1300</v>
      </c>
      <c r="D220" s="3">
        <f t="shared" si="9"/>
        <v>36160</v>
      </c>
      <c r="F220" s="3">
        <v>190</v>
      </c>
      <c r="G220" s="3">
        <v>1300</v>
      </c>
      <c r="H220" s="3">
        <f t="shared" si="10"/>
        <v>38230</v>
      </c>
      <c r="M220" s="3">
        <v>220</v>
      </c>
      <c r="N220" s="3">
        <v>1000</v>
      </c>
      <c r="O220" s="3">
        <f t="shared" si="11"/>
        <v>42740</v>
      </c>
    </row>
    <row r="221" spans="1:15">
      <c r="A221" s="3">
        <v>218</v>
      </c>
      <c r="B221" s="3">
        <v>180</v>
      </c>
      <c r="C221" s="3">
        <v>1300</v>
      </c>
      <c r="D221" s="3">
        <f t="shared" si="9"/>
        <v>36340</v>
      </c>
      <c r="F221" s="3">
        <v>190</v>
      </c>
      <c r="G221" s="3">
        <v>1300</v>
      </c>
      <c r="H221" s="3">
        <f t="shared" si="10"/>
        <v>38420</v>
      </c>
      <c r="M221" s="3">
        <v>220</v>
      </c>
      <c r="N221" s="3">
        <v>1000</v>
      </c>
      <c r="O221" s="3">
        <f t="shared" si="11"/>
        <v>42960</v>
      </c>
    </row>
    <row r="222" spans="1:15">
      <c r="A222" s="3">
        <v>219</v>
      </c>
      <c r="B222" s="3">
        <v>180</v>
      </c>
      <c r="C222" s="3">
        <v>1300</v>
      </c>
      <c r="D222" s="3">
        <f t="shared" si="9"/>
        <v>36520</v>
      </c>
      <c r="F222" s="3">
        <v>190</v>
      </c>
      <c r="G222" s="3">
        <v>1300</v>
      </c>
      <c r="H222" s="3">
        <f t="shared" si="10"/>
        <v>38610</v>
      </c>
      <c r="M222" s="3">
        <v>220</v>
      </c>
      <c r="N222" s="3">
        <v>1000</v>
      </c>
      <c r="O222" s="3">
        <f t="shared" si="11"/>
        <v>43180</v>
      </c>
    </row>
    <row r="223" spans="1:15">
      <c r="A223" s="3">
        <v>220</v>
      </c>
      <c r="B223" s="3">
        <v>180</v>
      </c>
      <c r="C223" s="3">
        <v>1300</v>
      </c>
      <c r="D223" s="3">
        <f t="shared" si="9"/>
        <v>36700</v>
      </c>
      <c r="F223" s="3">
        <v>190</v>
      </c>
      <c r="G223" s="3">
        <v>1300</v>
      </c>
      <c r="H223" s="3">
        <f t="shared" si="10"/>
        <v>38800</v>
      </c>
      <c r="M223" s="3">
        <v>220</v>
      </c>
      <c r="N223" s="3">
        <v>1000</v>
      </c>
      <c r="O223" s="3">
        <f t="shared" si="11"/>
        <v>43400</v>
      </c>
    </row>
    <row r="224" spans="1:15">
      <c r="A224" s="3">
        <v>221</v>
      </c>
      <c r="B224" s="3">
        <v>180</v>
      </c>
      <c r="C224" s="3">
        <v>1300</v>
      </c>
      <c r="D224" s="3">
        <f t="shared" si="9"/>
        <v>36880</v>
      </c>
      <c r="F224" s="3">
        <v>190</v>
      </c>
      <c r="G224" s="3">
        <v>1300</v>
      </c>
      <c r="H224" s="3">
        <f t="shared" si="10"/>
        <v>38990</v>
      </c>
      <c r="M224" s="3">
        <v>220</v>
      </c>
      <c r="N224" s="3">
        <v>1000</v>
      </c>
      <c r="O224" s="3">
        <f t="shared" si="11"/>
        <v>43620</v>
      </c>
    </row>
    <row r="225" spans="1:15">
      <c r="A225" s="3">
        <v>222</v>
      </c>
      <c r="B225" s="3">
        <v>180</v>
      </c>
      <c r="C225" s="3">
        <v>1300</v>
      </c>
      <c r="D225" s="3">
        <f t="shared" si="9"/>
        <v>37060</v>
      </c>
      <c r="F225" s="3">
        <v>190</v>
      </c>
      <c r="G225" s="3">
        <v>1300</v>
      </c>
      <c r="H225" s="3">
        <f t="shared" si="10"/>
        <v>39180</v>
      </c>
      <c r="M225" s="3">
        <v>220</v>
      </c>
      <c r="N225" s="3">
        <v>1000</v>
      </c>
      <c r="O225" s="3">
        <f t="shared" si="11"/>
        <v>43840</v>
      </c>
    </row>
    <row r="226" spans="1:15">
      <c r="A226" s="3">
        <v>223</v>
      </c>
      <c r="B226" s="3">
        <v>180</v>
      </c>
      <c r="C226" s="3">
        <v>1300</v>
      </c>
      <c r="D226" s="3">
        <f t="shared" si="9"/>
        <v>37240</v>
      </c>
      <c r="F226" s="3">
        <v>190</v>
      </c>
      <c r="G226" s="3">
        <v>1300</v>
      </c>
      <c r="H226" s="3">
        <f t="shared" si="10"/>
        <v>39370</v>
      </c>
      <c r="M226" s="3">
        <v>220</v>
      </c>
      <c r="N226" s="3">
        <v>1000</v>
      </c>
      <c r="O226" s="3">
        <f t="shared" si="11"/>
        <v>44060</v>
      </c>
    </row>
    <row r="227" spans="1:15">
      <c r="A227" s="3">
        <v>224</v>
      </c>
      <c r="B227" s="3">
        <v>180</v>
      </c>
      <c r="C227" s="3">
        <v>1300</v>
      </c>
      <c r="D227" s="3">
        <f t="shared" si="9"/>
        <v>37420</v>
      </c>
      <c r="F227" s="3">
        <v>190</v>
      </c>
      <c r="G227" s="3">
        <v>1300</v>
      </c>
      <c r="H227" s="3">
        <f t="shared" si="10"/>
        <v>39560</v>
      </c>
      <c r="M227" s="3">
        <v>220</v>
      </c>
      <c r="N227" s="3">
        <v>1000</v>
      </c>
      <c r="O227" s="3">
        <f t="shared" si="11"/>
        <v>44280</v>
      </c>
    </row>
    <row r="228" spans="1:15">
      <c r="A228" s="3">
        <v>225</v>
      </c>
      <c r="B228" s="3">
        <v>180</v>
      </c>
      <c r="C228" s="3">
        <v>1300</v>
      </c>
      <c r="D228" s="3">
        <f t="shared" si="9"/>
        <v>37600</v>
      </c>
      <c r="F228" s="3">
        <v>190</v>
      </c>
      <c r="G228" s="3">
        <v>1300</v>
      </c>
      <c r="H228" s="3">
        <f t="shared" si="10"/>
        <v>39750</v>
      </c>
      <c r="M228" s="3">
        <v>220</v>
      </c>
      <c r="N228" s="3">
        <v>1000</v>
      </c>
      <c r="O228" s="3">
        <f t="shared" si="11"/>
        <v>44500</v>
      </c>
    </row>
    <row r="229" spans="1:15">
      <c r="A229" s="3">
        <v>226</v>
      </c>
      <c r="B229" s="3">
        <v>180</v>
      </c>
      <c r="C229" s="3">
        <v>1300</v>
      </c>
      <c r="D229" s="3">
        <f t="shared" si="9"/>
        <v>37780</v>
      </c>
      <c r="F229" s="3">
        <v>190</v>
      </c>
      <c r="G229" s="3">
        <v>1300</v>
      </c>
      <c r="H229" s="3">
        <f t="shared" si="10"/>
        <v>39940</v>
      </c>
      <c r="M229" s="3">
        <v>220</v>
      </c>
      <c r="N229" s="3">
        <v>1000</v>
      </c>
      <c r="O229" s="3">
        <f t="shared" si="11"/>
        <v>44720</v>
      </c>
    </row>
    <row r="230" spans="1:15">
      <c r="A230" s="3">
        <v>227</v>
      </c>
      <c r="B230" s="3">
        <v>180</v>
      </c>
      <c r="C230" s="3">
        <v>1300</v>
      </c>
      <c r="D230" s="3">
        <f t="shared" si="9"/>
        <v>37960</v>
      </c>
      <c r="F230" s="3">
        <v>190</v>
      </c>
      <c r="G230" s="3">
        <v>1300</v>
      </c>
      <c r="H230" s="3">
        <f t="shared" si="10"/>
        <v>40130</v>
      </c>
      <c r="M230" s="3">
        <v>220</v>
      </c>
      <c r="N230" s="3">
        <v>1000</v>
      </c>
      <c r="O230" s="3">
        <f t="shared" si="11"/>
        <v>44940</v>
      </c>
    </row>
    <row r="231" spans="1:15">
      <c r="A231" s="3">
        <v>228</v>
      </c>
      <c r="B231" s="3">
        <v>180</v>
      </c>
      <c r="C231" s="3">
        <v>1300</v>
      </c>
      <c r="D231" s="3">
        <f t="shared" si="9"/>
        <v>38140</v>
      </c>
      <c r="F231" s="3">
        <v>190</v>
      </c>
      <c r="G231" s="3">
        <v>1300</v>
      </c>
      <c r="H231" s="3">
        <f t="shared" si="10"/>
        <v>40320</v>
      </c>
      <c r="M231" s="3">
        <v>220</v>
      </c>
      <c r="N231" s="3">
        <v>1000</v>
      </c>
      <c r="O231" s="3">
        <f t="shared" si="11"/>
        <v>45160</v>
      </c>
    </row>
    <row r="232" spans="1:15">
      <c r="A232" s="3">
        <v>229</v>
      </c>
      <c r="B232" s="3">
        <v>180</v>
      </c>
      <c r="C232" s="3">
        <v>1300</v>
      </c>
      <c r="D232" s="3">
        <f t="shared" si="9"/>
        <v>38320</v>
      </c>
      <c r="F232" s="3">
        <v>190</v>
      </c>
      <c r="G232" s="3">
        <v>1300</v>
      </c>
      <c r="H232" s="3">
        <f t="shared" si="10"/>
        <v>40510</v>
      </c>
      <c r="M232" s="3">
        <v>220</v>
      </c>
      <c r="N232" s="3">
        <v>1000</v>
      </c>
      <c r="O232" s="3">
        <f t="shared" si="11"/>
        <v>45380</v>
      </c>
    </row>
    <row r="233" spans="1:15">
      <c r="A233" s="3">
        <v>230</v>
      </c>
      <c r="B233" s="3">
        <v>180</v>
      </c>
      <c r="C233" s="3">
        <v>1300</v>
      </c>
      <c r="D233" s="3">
        <f t="shared" si="9"/>
        <v>38500</v>
      </c>
      <c r="F233" s="3">
        <v>190</v>
      </c>
      <c r="G233" s="3">
        <v>1300</v>
      </c>
      <c r="H233" s="3">
        <f t="shared" si="10"/>
        <v>40700</v>
      </c>
      <c r="M233" s="3">
        <v>220</v>
      </c>
      <c r="N233" s="3">
        <v>1000</v>
      </c>
      <c r="O233" s="3">
        <f t="shared" si="11"/>
        <v>45600</v>
      </c>
    </row>
    <row r="234" spans="1:15">
      <c r="A234" s="3">
        <v>231</v>
      </c>
      <c r="B234" s="3">
        <v>180</v>
      </c>
      <c r="C234" s="3">
        <v>1300</v>
      </c>
      <c r="D234" s="3">
        <f t="shared" si="9"/>
        <v>38680</v>
      </c>
      <c r="F234" s="3">
        <v>190</v>
      </c>
      <c r="G234" s="3">
        <v>1300</v>
      </c>
      <c r="H234" s="3">
        <f t="shared" si="10"/>
        <v>40890</v>
      </c>
      <c r="M234" s="3">
        <v>220</v>
      </c>
      <c r="N234" s="3">
        <v>1000</v>
      </c>
      <c r="O234" s="3">
        <f t="shared" si="11"/>
        <v>45820</v>
      </c>
    </row>
    <row r="235" spans="1:15">
      <c r="A235" s="3">
        <v>232</v>
      </c>
      <c r="B235" s="3">
        <v>180</v>
      </c>
      <c r="C235" s="3">
        <v>1300</v>
      </c>
      <c r="D235" s="3">
        <f t="shared" si="9"/>
        <v>38860</v>
      </c>
      <c r="F235" s="3">
        <v>190</v>
      </c>
      <c r="G235" s="3">
        <v>1300</v>
      </c>
      <c r="H235" s="3">
        <f t="shared" si="10"/>
        <v>41080</v>
      </c>
      <c r="M235" s="3">
        <v>220</v>
      </c>
      <c r="N235" s="3">
        <v>1000</v>
      </c>
      <c r="O235" s="3">
        <f t="shared" si="11"/>
        <v>46040</v>
      </c>
    </row>
    <row r="236" spans="1:15">
      <c r="A236" s="3">
        <v>233</v>
      </c>
      <c r="B236" s="3">
        <v>180</v>
      </c>
      <c r="C236" s="3">
        <v>1300</v>
      </c>
      <c r="D236" s="3">
        <f t="shared" si="9"/>
        <v>39040</v>
      </c>
      <c r="F236" s="3">
        <v>190</v>
      </c>
      <c r="G236" s="3">
        <v>1300</v>
      </c>
      <c r="H236" s="3">
        <f t="shared" si="10"/>
        <v>41270</v>
      </c>
      <c r="M236" s="3">
        <v>220</v>
      </c>
      <c r="N236" s="3">
        <v>1000</v>
      </c>
      <c r="O236" s="3">
        <f t="shared" si="11"/>
        <v>46260</v>
      </c>
    </row>
    <row r="237" spans="1:15">
      <c r="A237" s="3">
        <v>234</v>
      </c>
      <c r="B237" s="3">
        <v>180</v>
      </c>
      <c r="C237" s="3">
        <v>1300</v>
      </c>
      <c r="D237" s="3">
        <f t="shared" si="9"/>
        <v>39220</v>
      </c>
      <c r="F237" s="3">
        <v>190</v>
      </c>
      <c r="G237" s="3">
        <v>1300</v>
      </c>
      <c r="H237" s="3">
        <f t="shared" si="10"/>
        <v>41460</v>
      </c>
      <c r="M237" s="3">
        <v>220</v>
      </c>
      <c r="N237" s="3">
        <v>1000</v>
      </c>
      <c r="O237" s="3">
        <f t="shared" si="11"/>
        <v>46480</v>
      </c>
    </row>
    <row r="238" spans="1:15">
      <c r="A238" s="3">
        <v>235</v>
      </c>
      <c r="B238" s="3">
        <v>180</v>
      </c>
      <c r="C238" s="3">
        <v>1300</v>
      </c>
      <c r="D238" s="3">
        <f t="shared" si="9"/>
        <v>39400</v>
      </c>
      <c r="F238" s="3">
        <v>190</v>
      </c>
      <c r="G238" s="3">
        <v>1300</v>
      </c>
      <c r="H238" s="3">
        <f t="shared" si="10"/>
        <v>41650</v>
      </c>
      <c r="M238" s="3">
        <v>220</v>
      </c>
      <c r="N238" s="3">
        <v>1000</v>
      </c>
      <c r="O238" s="3">
        <f t="shared" si="11"/>
        <v>46700</v>
      </c>
    </row>
    <row r="239" spans="1:15">
      <c r="A239" s="3">
        <v>236</v>
      </c>
      <c r="B239" s="3">
        <v>180</v>
      </c>
      <c r="C239" s="3">
        <v>1300</v>
      </c>
      <c r="D239" s="3">
        <f t="shared" si="9"/>
        <v>39580</v>
      </c>
      <c r="F239" s="3">
        <v>190</v>
      </c>
      <c r="G239" s="3">
        <v>1300</v>
      </c>
      <c r="H239" s="3">
        <f t="shared" si="10"/>
        <v>41840</v>
      </c>
      <c r="M239" s="3">
        <v>220</v>
      </c>
      <c r="N239" s="3">
        <v>1000</v>
      </c>
      <c r="O239" s="3">
        <f t="shared" si="11"/>
        <v>46920</v>
      </c>
    </row>
    <row r="240" spans="1:15">
      <c r="A240" s="3">
        <v>237</v>
      </c>
      <c r="B240" s="3">
        <v>180</v>
      </c>
      <c r="C240" s="3">
        <v>1300</v>
      </c>
      <c r="D240" s="3">
        <f t="shared" si="9"/>
        <v>39760</v>
      </c>
      <c r="F240" s="3">
        <v>190</v>
      </c>
      <c r="G240" s="3">
        <v>1300</v>
      </c>
      <c r="H240" s="3">
        <f t="shared" si="10"/>
        <v>42030</v>
      </c>
      <c r="M240" s="3">
        <v>220</v>
      </c>
      <c r="N240" s="3">
        <v>1000</v>
      </c>
      <c r="O240" s="3">
        <f t="shared" si="11"/>
        <v>47140</v>
      </c>
    </row>
    <row r="241" spans="1:15">
      <c r="A241" s="3">
        <v>238</v>
      </c>
      <c r="B241" s="3">
        <v>180</v>
      </c>
      <c r="C241" s="3">
        <v>1300</v>
      </c>
      <c r="D241" s="3">
        <f t="shared" si="9"/>
        <v>39940</v>
      </c>
      <c r="F241" s="3">
        <v>190</v>
      </c>
      <c r="G241" s="3">
        <v>1300</v>
      </c>
      <c r="H241" s="3">
        <f t="shared" si="10"/>
        <v>42220</v>
      </c>
      <c r="M241" s="3">
        <v>220</v>
      </c>
      <c r="N241" s="3">
        <v>1000</v>
      </c>
      <c r="O241" s="3">
        <f t="shared" si="11"/>
        <v>47360</v>
      </c>
    </row>
    <row r="242" spans="1:15">
      <c r="A242" s="3">
        <v>239</v>
      </c>
      <c r="B242" s="3">
        <v>180</v>
      </c>
      <c r="C242" s="3">
        <v>1300</v>
      </c>
      <c r="D242" s="3">
        <f t="shared" si="9"/>
        <v>40120</v>
      </c>
      <c r="F242" s="3">
        <v>190</v>
      </c>
      <c r="G242" s="3">
        <v>1300</v>
      </c>
      <c r="H242" s="3">
        <f t="shared" si="10"/>
        <v>42410</v>
      </c>
      <c r="M242" s="3">
        <v>220</v>
      </c>
      <c r="N242" s="3">
        <v>1000</v>
      </c>
      <c r="O242" s="3">
        <f t="shared" si="11"/>
        <v>47580</v>
      </c>
    </row>
    <row r="243" spans="1:15">
      <c r="A243" s="3">
        <v>240</v>
      </c>
      <c r="B243" s="3">
        <v>180</v>
      </c>
      <c r="C243" s="3">
        <v>1300</v>
      </c>
      <c r="D243" s="3">
        <f t="shared" si="9"/>
        <v>40300</v>
      </c>
      <c r="F243" s="3">
        <v>190</v>
      </c>
      <c r="G243" s="3">
        <v>1300</v>
      </c>
      <c r="H243" s="3">
        <f t="shared" si="10"/>
        <v>42600</v>
      </c>
      <c r="M243" s="3">
        <v>220</v>
      </c>
      <c r="N243" s="3">
        <v>1000</v>
      </c>
      <c r="O243" s="3">
        <f t="shared" si="11"/>
        <v>47800</v>
      </c>
    </row>
    <row r="244" spans="1:15">
      <c r="A244" s="3">
        <v>241</v>
      </c>
      <c r="B244" s="3">
        <v>180</v>
      </c>
      <c r="C244" s="3">
        <v>1300</v>
      </c>
      <c r="D244" s="3">
        <f t="shared" si="9"/>
        <v>40480</v>
      </c>
      <c r="F244" s="3">
        <v>190</v>
      </c>
      <c r="G244" s="3">
        <v>1300</v>
      </c>
      <c r="H244" s="3">
        <f t="shared" si="10"/>
        <v>42790</v>
      </c>
      <c r="M244" s="3">
        <v>220</v>
      </c>
      <c r="N244" s="3">
        <v>1000</v>
      </c>
      <c r="O244" s="3">
        <f t="shared" si="11"/>
        <v>48020</v>
      </c>
    </row>
    <row r="245" spans="1:15">
      <c r="A245" s="3">
        <v>242</v>
      </c>
      <c r="B245" s="3">
        <v>180</v>
      </c>
      <c r="C245" s="3">
        <v>1300</v>
      </c>
      <c r="D245" s="3">
        <f t="shared" si="9"/>
        <v>40660</v>
      </c>
      <c r="F245" s="3">
        <v>190</v>
      </c>
      <c r="G245" s="3">
        <v>1300</v>
      </c>
      <c r="H245" s="3">
        <f t="shared" si="10"/>
        <v>42980</v>
      </c>
      <c r="M245" s="3">
        <v>220</v>
      </c>
      <c r="N245" s="3">
        <v>1000</v>
      </c>
      <c r="O245" s="3">
        <f t="shared" si="11"/>
        <v>48240</v>
      </c>
    </row>
    <row r="246" spans="1:15">
      <c r="A246" s="3">
        <v>243</v>
      </c>
      <c r="B246" s="3">
        <v>180</v>
      </c>
      <c r="C246" s="3">
        <v>1300</v>
      </c>
      <c r="D246" s="3">
        <f t="shared" si="9"/>
        <v>40840</v>
      </c>
      <c r="F246" s="3">
        <v>190</v>
      </c>
      <c r="G246" s="3">
        <v>1300</v>
      </c>
      <c r="H246" s="3">
        <f t="shared" si="10"/>
        <v>43170</v>
      </c>
      <c r="M246" s="3">
        <v>220</v>
      </c>
      <c r="N246" s="3">
        <v>1000</v>
      </c>
      <c r="O246" s="3">
        <f t="shared" si="11"/>
        <v>48460</v>
      </c>
    </row>
    <row r="247" spans="1:15">
      <c r="A247" s="3">
        <v>244</v>
      </c>
      <c r="B247" s="3">
        <v>180</v>
      </c>
      <c r="C247" s="3">
        <v>1300</v>
      </c>
      <c r="D247" s="3">
        <f t="shared" si="9"/>
        <v>41020</v>
      </c>
      <c r="F247" s="3">
        <v>190</v>
      </c>
      <c r="G247" s="3">
        <v>1300</v>
      </c>
      <c r="H247" s="3">
        <f t="shared" si="10"/>
        <v>43360</v>
      </c>
      <c r="M247" s="3">
        <v>220</v>
      </c>
      <c r="N247" s="3">
        <v>1000</v>
      </c>
      <c r="O247" s="3">
        <f t="shared" si="11"/>
        <v>48680</v>
      </c>
    </row>
    <row r="248" spans="1:15">
      <c r="A248" s="3">
        <v>245</v>
      </c>
      <c r="B248" s="3">
        <v>180</v>
      </c>
      <c r="C248" s="3">
        <v>1300</v>
      </c>
      <c r="D248" s="3">
        <f t="shared" si="9"/>
        <v>41200</v>
      </c>
      <c r="F248" s="3">
        <v>190</v>
      </c>
      <c r="G248" s="3">
        <v>1300</v>
      </c>
      <c r="H248" s="3">
        <f t="shared" si="10"/>
        <v>43550</v>
      </c>
      <c r="M248" s="3">
        <v>220</v>
      </c>
      <c r="N248" s="3">
        <v>1000</v>
      </c>
      <c r="O248" s="3">
        <f t="shared" si="11"/>
        <v>48900</v>
      </c>
    </row>
    <row r="249" spans="1:15">
      <c r="A249" s="3">
        <v>246</v>
      </c>
      <c r="B249" s="3">
        <v>180</v>
      </c>
      <c r="C249" s="3">
        <v>1300</v>
      </c>
      <c r="D249" s="3">
        <f t="shared" si="9"/>
        <v>41380</v>
      </c>
      <c r="F249" s="3">
        <v>190</v>
      </c>
      <c r="G249" s="3">
        <v>1300</v>
      </c>
      <c r="H249" s="3">
        <f t="shared" si="10"/>
        <v>43740</v>
      </c>
      <c r="M249" s="3">
        <v>220</v>
      </c>
      <c r="N249" s="3">
        <v>1000</v>
      </c>
      <c r="O249" s="3">
        <f t="shared" si="11"/>
        <v>49120</v>
      </c>
    </row>
    <row r="250" spans="1:15">
      <c r="A250" s="3">
        <v>247</v>
      </c>
      <c r="B250" s="3">
        <v>180</v>
      </c>
      <c r="C250" s="3">
        <v>1300</v>
      </c>
      <c r="D250" s="3">
        <f t="shared" si="9"/>
        <v>41560</v>
      </c>
      <c r="F250" s="3">
        <v>190</v>
      </c>
      <c r="G250" s="3">
        <v>1300</v>
      </c>
      <c r="H250" s="3">
        <f t="shared" si="10"/>
        <v>43930</v>
      </c>
      <c r="M250" s="3">
        <v>220</v>
      </c>
      <c r="N250" s="3">
        <v>1000</v>
      </c>
      <c r="O250" s="3">
        <f t="shared" si="11"/>
        <v>49340</v>
      </c>
    </row>
    <row r="251" spans="1:15">
      <c r="A251" s="3">
        <v>248</v>
      </c>
      <c r="B251" s="3">
        <v>180</v>
      </c>
      <c r="C251" s="3">
        <v>1300</v>
      </c>
      <c r="D251" s="3">
        <f t="shared" si="9"/>
        <v>41740</v>
      </c>
      <c r="F251" s="3">
        <v>190</v>
      </c>
      <c r="G251" s="3">
        <v>1300</v>
      </c>
      <c r="H251" s="3">
        <f t="shared" si="10"/>
        <v>44120</v>
      </c>
      <c r="M251" s="3">
        <v>220</v>
      </c>
      <c r="N251" s="3">
        <v>1000</v>
      </c>
      <c r="O251" s="3">
        <f t="shared" si="11"/>
        <v>49560</v>
      </c>
    </row>
    <row r="252" spans="1:15">
      <c r="A252" s="3">
        <v>249</v>
      </c>
      <c r="B252" s="3">
        <v>180</v>
      </c>
      <c r="C252" s="3">
        <v>1300</v>
      </c>
      <c r="D252" s="3">
        <f t="shared" si="9"/>
        <v>41920</v>
      </c>
      <c r="F252" s="3">
        <v>190</v>
      </c>
      <c r="G252" s="3">
        <v>1300</v>
      </c>
      <c r="H252" s="3">
        <f t="shared" si="10"/>
        <v>44310</v>
      </c>
      <c r="M252" s="3">
        <v>220</v>
      </c>
      <c r="N252" s="3">
        <v>1000</v>
      </c>
      <c r="O252" s="3">
        <f t="shared" si="11"/>
        <v>49780</v>
      </c>
    </row>
    <row r="253" spans="1:15">
      <c r="A253" s="3">
        <v>250</v>
      </c>
      <c r="B253" s="3">
        <v>180</v>
      </c>
      <c r="C253" s="3">
        <v>1300</v>
      </c>
      <c r="D253" s="3">
        <f t="shared" si="9"/>
        <v>42100</v>
      </c>
      <c r="F253" s="3">
        <v>190</v>
      </c>
      <c r="G253" s="3">
        <v>1300</v>
      </c>
      <c r="H253" s="3">
        <f t="shared" si="10"/>
        <v>44500</v>
      </c>
      <c r="M253" s="3">
        <v>220</v>
      </c>
      <c r="N253" s="3">
        <v>1000</v>
      </c>
      <c r="O253" s="3">
        <f t="shared" si="11"/>
        <v>50000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上下水道料金計算表</vt:lpstr>
      <vt:lpstr>早見表</vt:lpstr>
      <vt:lpstr>計算票</vt:lpstr>
      <vt:lpstr>単価明細</vt:lpstr>
      <vt:lpstr>計算票!Print_Area</vt:lpstr>
      <vt:lpstr>上下水道料金計算表!Print_Area</vt:lpstr>
      <vt:lpstr>早見表!Print_Area</vt:lpstr>
      <vt:lpstr>上下水道料金計算表!Print_Titles</vt:lpstr>
    </vt:vector>
  </TitlesOfParts>
  <Company>南丹市役所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南丹市役所</dc:creator>
  <cp:lastModifiedBy>南丹市役所</cp:lastModifiedBy>
  <cp:lastPrinted>2019-10-11T00:54:15Z</cp:lastPrinted>
  <dcterms:created xsi:type="dcterms:W3CDTF">2013-12-13T02:43:36Z</dcterms:created>
  <dcterms:modified xsi:type="dcterms:W3CDTF">2019-10-11T00:55:43Z</dcterms:modified>
</cp:coreProperties>
</file>